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5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6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27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drawings/drawing5.xml" ContentType="application/vnd.openxmlformats-officedocument.drawing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drawings/drawing6.xml" ContentType="application/vnd.openxmlformats-officedocument.drawing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1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5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55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8.xml" ContentType="application/vnd.openxmlformats-officedocument.drawing+xml"/>
  <Override PartName="/xl/charts/chart56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57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58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9.xml" ContentType="application/vnd.openxmlformats-officedocument.drawing+xml"/>
  <Override PartName="/xl/charts/chart59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60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61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62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0.xml" ContentType="application/vnd.openxmlformats-officedocument.drawing+xml"/>
  <Override PartName="/xl/charts/chart63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64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65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66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1.xml" ContentType="application/vnd.openxmlformats-officedocument.drawing+xml"/>
  <Override PartName="/xl/charts/chart67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68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69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70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12.xml" ContentType="application/vnd.openxmlformats-officedocument.drawing+xml"/>
  <Override PartName="/xl/charts/chart71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72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73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74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13.xml" ContentType="application/vnd.openxmlformats-officedocument.drawing+xml"/>
  <Override PartName="/xl/charts/chart75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76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77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78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drawings/drawing14.xml" ContentType="application/vnd.openxmlformats-officedocument.drawing+xml"/>
  <Override PartName="/xl/charts/chart79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80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81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82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drawings/drawing15.xml" ContentType="application/vnd.openxmlformats-officedocument.drawing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85.xml" ContentType="application/vnd.openxmlformats-officedocument.drawingml.chart+xml"/>
  <Override PartName="/xl/drawings/drawing16.xml" ContentType="application/vnd.openxmlformats-officedocument.drawing+xml"/>
  <Override PartName="/xl/charts/chart86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drawings/drawing17.xml" ContentType="application/vnd.openxmlformats-officedocument.drawing+xml"/>
  <Override PartName="/xl/charts/chart89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drawings/drawing18.xml" ContentType="application/vnd.openxmlformats-officedocument.drawing+xml"/>
  <Override PartName="/xl/charts/chart92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drawings/drawing19.xml" ContentType="application/vnd.openxmlformats-officedocument.drawing+xml"/>
  <Override PartName="/xl/charts/chart95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drawings/drawing20.xml" ContentType="application/vnd.openxmlformats-officedocument.drawing+xml"/>
  <Override PartName="/xl/charts/chart98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drawings/drawing21.xml" ContentType="application/vnd.openxmlformats-officedocument.drawing+xml"/>
  <Override PartName="/xl/charts/chart101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drawings/drawing22.xml" ContentType="application/vnd.openxmlformats-officedocument.drawing+xml"/>
  <Override PartName="/xl/charts/chart104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114"/>
  <workbookPr filterPrivacy="1"/>
  <xr:revisionPtr revIDLastSave="0" documentId="13_ncr:1_{456E452E-E1A9-724F-809E-0532519C41CB}" xr6:coauthVersionLast="47" xr6:coauthVersionMax="47" xr10:uidLastSave="{00000000-0000-0000-0000-000000000000}"/>
  <bookViews>
    <workbookView xWindow="260" yWindow="6920" windowWidth="29400" windowHeight="18380" activeTab="2" xr2:uid="{00000000-000D-0000-FFFF-FFFF00000000}"/>
  </bookViews>
  <sheets>
    <sheet name="Physical properties" sheetId="1" r:id="rId1"/>
    <sheet name="CT-scan" sheetId="2" r:id="rId2"/>
    <sheet name="FIG" sheetId="3" r:id="rId3"/>
    <sheet name="FIG FOR PRESENTATION" sheetId="4" r:id="rId4"/>
    <sheet name="MODELLING" sheetId="6" r:id="rId5"/>
    <sheet name="XRF" sheetId="7" r:id="rId6"/>
    <sheet name="Density - Depth" sheetId="9" r:id="rId7"/>
    <sheet name="FIG (2)" sheetId="10" r:id="rId8"/>
    <sheet name="Лист8" sheetId="15" r:id="rId9"/>
    <sheet name="Physical properties (2)" sheetId="12" r:id="rId10"/>
    <sheet name="Fsp-Qz(a)" sheetId="13" r:id="rId11"/>
    <sheet name="Fsp-Qz(b)" sheetId="14" r:id="rId12"/>
    <sheet name="Fsp-Qz(c)" sheetId="16" r:id="rId13"/>
    <sheet name="Qz(a)" sheetId="17" r:id="rId14"/>
    <sheet name="Qz(b)" sheetId="18" r:id="rId15"/>
    <sheet name="Basalt" sheetId="19" r:id="rId16"/>
    <sheet name="Gabbro" sheetId="20" r:id="rId17"/>
    <sheet name="Лист14" sheetId="21" r:id="rId18"/>
    <sheet name="C fsp-qz 2" sheetId="23" r:id="rId19"/>
    <sheet name="C fsp-qz 1 " sheetId="24" r:id="rId20"/>
    <sheet name="C fsp-qz 3" sheetId="25" r:id="rId21"/>
    <sheet name="C qz a" sheetId="26" r:id="rId22"/>
    <sheet name="C qz b" sheetId="27" r:id="rId23"/>
    <sheet name="C basalt" sheetId="28" r:id="rId24"/>
    <sheet name="C gabro" sheetId="29" r:id="rId2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6" i="3" l="1"/>
  <c r="L7" i="3"/>
  <c r="L8" i="3"/>
  <c r="L9" i="3"/>
  <c r="L10" i="3"/>
  <c r="L11" i="3"/>
  <c r="L12" i="3"/>
  <c r="L13" i="3"/>
  <c r="L14" i="3"/>
  <c r="L15" i="3"/>
  <c r="L16" i="3"/>
  <c r="L17" i="3"/>
  <c r="L18" i="3"/>
  <c r="L19" i="3"/>
  <c r="L20" i="3"/>
  <c r="L21" i="3"/>
  <c r="L22" i="3"/>
  <c r="L23" i="3"/>
  <c r="L24" i="3"/>
  <c r="L25" i="3"/>
  <c r="L26" i="3"/>
  <c r="L27" i="3"/>
  <c r="L28" i="3"/>
  <c r="L29" i="3"/>
  <c r="L30" i="3"/>
  <c r="L31" i="3"/>
  <c r="L32" i="3"/>
  <c r="L33" i="3"/>
  <c r="L34" i="3"/>
  <c r="L35" i="3"/>
  <c r="L36" i="3"/>
  <c r="L37" i="3"/>
  <c r="L38" i="3"/>
  <c r="L39" i="3"/>
  <c r="L40" i="3"/>
  <c r="L41" i="3"/>
  <c r="L42" i="3"/>
  <c r="L43" i="3"/>
  <c r="L44" i="3"/>
  <c r="L45" i="3"/>
  <c r="L46" i="3"/>
  <c r="L47" i="3"/>
  <c r="L48" i="3"/>
  <c r="L49" i="3"/>
  <c r="L50" i="3"/>
  <c r="L51" i="3"/>
  <c r="L52" i="3"/>
  <c r="L53" i="3"/>
  <c r="L54" i="3"/>
  <c r="L55" i="3"/>
  <c r="L56" i="3"/>
  <c r="L57" i="3"/>
  <c r="L58" i="3"/>
  <c r="L59" i="3"/>
  <c r="L60" i="3"/>
  <c r="L61" i="3"/>
  <c r="L62" i="3"/>
  <c r="L63" i="3"/>
  <c r="L64" i="3"/>
  <c r="L66" i="3"/>
  <c r="L5" i="3"/>
  <c r="Y6" i="3"/>
  <c r="Y7" i="3"/>
  <c r="Y8" i="3"/>
  <c r="Y9" i="3"/>
  <c r="Y10" i="3"/>
  <c r="Y11" i="3"/>
  <c r="Y12" i="3"/>
  <c r="Y13" i="3"/>
  <c r="Y14" i="3"/>
  <c r="Y15" i="3"/>
  <c r="Y16" i="3"/>
  <c r="Y17" i="3"/>
  <c r="Y18" i="3"/>
  <c r="Y19" i="3"/>
  <c r="Y20" i="3"/>
  <c r="Y21" i="3"/>
  <c r="Y22" i="3"/>
  <c r="Y23" i="3"/>
  <c r="Y24" i="3"/>
  <c r="Y25" i="3"/>
  <c r="Y26" i="3"/>
  <c r="Y27" i="3"/>
  <c r="Y28" i="3"/>
  <c r="Y29" i="3"/>
  <c r="Y30" i="3"/>
  <c r="Y31" i="3"/>
  <c r="Y32" i="3"/>
  <c r="Y33" i="3"/>
  <c r="Y34" i="3"/>
  <c r="Y35" i="3"/>
  <c r="Y36" i="3"/>
  <c r="Y37" i="3"/>
  <c r="Y38" i="3"/>
  <c r="Y39" i="3"/>
  <c r="Y40" i="3"/>
  <c r="Y41" i="3"/>
  <c r="Y42" i="3"/>
  <c r="Y43" i="3"/>
  <c r="Y44" i="3"/>
  <c r="Y45" i="3"/>
  <c r="Y46" i="3"/>
  <c r="Y47" i="3"/>
  <c r="Y48" i="3"/>
  <c r="Y49" i="3"/>
  <c r="Y50" i="3"/>
  <c r="Y51" i="3"/>
  <c r="Y52" i="3"/>
  <c r="Y53" i="3"/>
  <c r="Y54" i="3"/>
  <c r="Y55" i="3"/>
  <c r="Y56" i="3"/>
  <c r="Y57" i="3"/>
  <c r="Y58" i="3"/>
  <c r="Y59" i="3"/>
  <c r="Y60" i="3"/>
  <c r="Y61" i="3"/>
  <c r="Y62" i="3"/>
  <c r="Y63" i="3"/>
  <c r="Y64" i="3"/>
  <c r="Y65" i="3"/>
  <c r="Y66" i="3"/>
  <c r="Y5" i="3"/>
  <c r="CK68" i="3" l="1"/>
  <c r="BN68" i="3"/>
  <c r="BM68" i="3"/>
  <c r="AM68" i="3"/>
  <c r="AL68" i="3"/>
  <c r="AK68" i="3"/>
  <c r="U36" i="29"/>
  <c r="T36" i="29"/>
  <c r="S36" i="29"/>
  <c r="U35" i="29"/>
  <c r="T35" i="29"/>
  <c r="S35" i="29"/>
  <c r="U34" i="29"/>
  <c r="T34" i="29"/>
  <c r="S34" i="29"/>
  <c r="U33" i="29"/>
  <c r="T33" i="29"/>
  <c r="S33" i="29"/>
  <c r="U32" i="29"/>
  <c r="T32" i="29"/>
  <c r="S32" i="29"/>
  <c r="U31" i="29"/>
  <c r="T31" i="29"/>
  <c r="S31" i="29"/>
  <c r="U30" i="29"/>
  <c r="T30" i="29"/>
  <c r="S30" i="29"/>
  <c r="U29" i="29"/>
  <c r="T29" i="29"/>
  <c r="S29" i="29"/>
  <c r="U28" i="29"/>
  <c r="T28" i="29"/>
  <c r="S28" i="29"/>
  <c r="U27" i="29"/>
  <c r="T27" i="29"/>
  <c r="S27" i="29"/>
  <c r="U26" i="29"/>
  <c r="T26" i="29"/>
  <c r="S26" i="29"/>
  <c r="U25" i="29"/>
  <c r="T25" i="29"/>
  <c r="S25" i="29"/>
  <c r="U24" i="29"/>
  <c r="T24" i="29"/>
  <c r="S24" i="29"/>
  <c r="U23" i="29"/>
  <c r="T23" i="29"/>
  <c r="S23" i="29"/>
  <c r="U22" i="29"/>
  <c r="T22" i="29"/>
  <c r="S22" i="29"/>
  <c r="U21" i="29"/>
  <c r="T21" i="29"/>
  <c r="S21" i="29"/>
  <c r="U20" i="29"/>
  <c r="T20" i="29"/>
  <c r="S20" i="29"/>
  <c r="AD15" i="29"/>
  <c r="AC15" i="29"/>
  <c r="AB15" i="29"/>
  <c r="AD14" i="29"/>
  <c r="AC14" i="29"/>
  <c r="AB14" i="29"/>
  <c r="AD10" i="29"/>
  <c r="AC10" i="29"/>
  <c r="AB10" i="29"/>
  <c r="AD9" i="29"/>
  <c r="AC9" i="29"/>
  <c r="AB9" i="29"/>
  <c r="AD8" i="29"/>
  <c r="AC8" i="29"/>
  <c r="AB8" i="29"/>
  <c r="AD7" i="29"/>
  <c r="AC7" i="29"/>
  <c r="AB7" i="29"/>
  <c r="AD6" i="29"/>
  <c r="AC6" i="29"/>
  <c r="AB6" i="29"/>
  <c r="AD5" i="29"/>
  <c r="AC5" i="29"/>
  <c r="AB5" i="29"/>
  <c r="AC4" i="29"/>
  <c r="W4" i="29"/>
  <c r="V4" i="29"/>
  <c r="O4" i="29"/>
  <c r="AD4" i="29" s="1"/>
  <c r="N4" i="29"/>
  <c r="R4" i="29" s="1"/>
  <c r="M4" i="29"/>
  <c r="AB4" i="29" s="1"/>
  <c r="O3" i="29"/>
  <c r="S3" i="29" s="1"/>
  <c r="N3" i="29"/>
  <c r="R3" i="29" s="1"/>
  <c r="M3" i="29"/>
  <c r="AB3" i="29" s="1"/>
  <c r="W2" i="29"/>
  <c r="O2" i="29"/>
  <c r="AD2" i="29" s="1"/>
  <c r="AD16" i="29" s="1"/>
  <c r="N2" i="29"/>
  <c r="AC2" i="29" s="1"/>
  <c r="AC16" i="29" s="1"/>
  <c r="M2" i="29"/>
  <c r="AB2" i="29" s="1"/>
  <c r="AB16" i="29" s="1"/>
  <c r="AE18" i="29" s="1"/>
  <c r="M2" i="28"/>
  <c r="U36" i="28"/>
  <c r="T36" i="28"/>
  <c r="S36" i="28"/>
  <c r="U35" i="28"/>
  <c r="T35" i="28"/>
  <c r="S35" i="28"/>
  <c r="U34" i="28"/>
  <c r="T34" i="28"/>
  <c r="S34" i="28"/>
  <c r="U33" i="28"/>
  <c r="T33" i="28"/>
  <c r="S33" i="28"/>
  <c r="U32" i="28"/>
  <c r="T32" i="28"/>
  <c r="S32" i="28"/>
  <c r="U31" i="28"/>
  <c r="T31" i="28"/>
  <c r="S31" i="28"/>
  <c r="U30" i="28"/>
  <c r="T30" i="28"/>
  <c r="S30" i="28"/>
  <c r="U29" i="28"/>
  <c r="T29" i="28"/>
  <c r="S29" i="28"/>
  <c r="U28" i="28"/>
  <c r="T28" i="28"/>
  <c r="S28" i="28"/>
  <c r="U27" i="28"/>
  <c r="T27" i="28"/>
  <c r="S27" i="28"/>
  <c r="U26" i="28"/>
  <c r="T26" i="28"/>
  <c r="S26" i="28"/>
  <c r="U25" i="28"/>
  <c r="T25" i="28"/>
  <c r="S25" i="28"/>
  <c r="U24" i="28"/>
  <c r="T24" i="28"/>
  <c r="S24" i="28"/>
  <c r="U23" i="28"/>
  <c r="T23" i="28"/>
  <c r="S23" i="28"/>
  <c r="U22" i="28"/>
  <c r="T22" i="28"/>
  <c r="S22" i="28"/>
  <c r="U21" i="28"/>
  <c r="T21" i="28"/>
  <c r="S21" i="28"/>
  <c r="U20" i="28"/>
  <c r="T20" i="28"/>
  <c r="S20" i="28"/>
  <c r="AD15" i="28"/>
  <c r="AC15" i="28"/>
  <c r="AB15" i="28"/>
  <c r="AD14" i="28"/>
  <c r="AC14" i="28"/>
  <c r="AB14" i="28"/>
  <c r="AD10" i="28"/>
  <c r="AC10" i="28"/>
  <c r="AB10" i="28"/>
  <c r="AD9" i="28"/>
  <c r="AC9" i="28"/>
  <c r="AB9" i="28"/>
  <c r="AD8" i="28"/>
  <c r="AC8" i="28"/>
  <c r="AB8" i="28"/>
  <c r="AD7" i="28"/>
  <c r="AC7" i="28"/>
  <c r="AB7" i="28"/>
  <c r="AD6" i="28"/>
  <c r="AC6" i="28"/>
  <c r="AB6" i="28"/>
  <c r="AD5" i="28"/>
  <c r="AC5" i="28"/>
  <c r="AB5" i="28"/>
  <c r="O4" i="28"/>
  <c r="AD4" i="28" s="1"/>
  <c r="N4" i="28"/>
  <c r="R4" i="28" s="1"/>
  <c r="M4" i="28"/>
  <c r="Q4" i="28" s="1"/>
  <c r="O3" i="28"/>
  <c r="S3" i="28" s="1"/>
  <c r="N3" i="28"/>
  <c r="R3" i="28" s="1"/>
  <c r="M3" i="28"/>
  <c r="Q3" i="28" s="1"/>
  <c r="V2" i="28"/>
  <c r="O2" i="28"/>
  <c r="X2" i="28" s="1"/>
  <c r="N2" i="28"/>
  <c r="R2" i="28" s="1"/>
  <c r="Q2" i="28"/>
  <c r="O3" i="27"/>
  <c r="S3" i="27" s="1"/>
  <c r="O4" i="27"/>
  <c r="S4" i="27" s="1"/>
  <c r="O5" i="27"/>
  <c r="S5" i="27" s="1"/>
  <c r="O6" i="27"/>
  <c r="AD6" i="27" s="1"/>
  <c r="O7" i="27"/>
  <c r="AD7" i="27" s="1"/>
  <c r="O8" i="27"/>
  <c r="AD8" i="27" s="1"/>
  <c r="O9" i="27"/>
  <c r="S9" i="27" s="1"/>
  <c r="O10" i="27"/>
  <c r="AD10" i="27" s="1"/>
  <c r="O2" i="27"/>
  <c r="X2" i="27" s="1"/>
  <c r="N3" i="27"/>
  <c r="AC3" i="27" s="1"/>
  <c r="N4" i="27"/>
  <c r="AC4" i="27" s="1"/>
  <c r="N5" i="27"/>
  <c r="R5" i="27" s="1"/>
  <c r="N6" i="27"/>
  <c r="R6" i="27" s="1"/>
  <c r="N7" i="27"/>
  <c r="AC7" i="27" s="1"/>
  <c r="N8" i="27"/>
  <c r="AC8" i="27" s="1"/>
  <c r="N9" i="27"/>
  <c r="R9" i="27" s="1"/>
  <c r="N10" i="27"/>
  <c r="AC10" i="27" s="1"/>
  <c r="N2" i="27"/>
  <c r="W2" i="27" s="1"/>
  <c r="M10" i="27"/>
  <c r="Q10" i="27" s="1"/>
  <c r="M3" i="27"/>
  <c r="Q3" i="27" s="1"/>
  <c r="M4" i="27"/>
  <c r="Q4" i="27" s="1"/>
  <c r="M5" i="27"/>
  <c r="Q5" i="27" s="1"/>
  <c r="M6" i="27"/>
  <c r="AB6" i="27" s="1"/>
  <c r="M7" i="27"/>
  <c r="AB7" i="27" s="1"/>
  <c r="M8" i="27"/>
  <c r="Q8" i="27" s="1"/>
  <c r="M9" i="27"/>
  <c r="AB9" i="27" s="1"/>
  <c r="M2" i="27"/>
  <c r="AB2" i="27" s="1"/>
  <c r="AB16" i="27" s="1"/>
  <c r="AE18" i="27" s="1"/>
  <c r="U36" i="27"/>
  <c r="T36" i="27"/>
  <c r="S36" i="27"/>
  <c r="U35" i="27"/>
  <c r="T35" i="27"/>
  <c r="S35" i="27"/>
  <c r="U34" i="27"/>
  <c r="T34" i="27"/>
  <c r="S34" i="27"/>
  <c r="U33" i="27"/>
  <c r="T33" i="27"/>
  <c r="S33" i="27"/>
  <c r="U32" i="27"/>
  <c r="T32" i="27"/>
  <c r="S32" i="27"/>
  <c r="U31" i="27"/>
  <c r="T31" i="27"/>
  <c r="S31" i="27"/>
  <c r="U30" i="27"/>
  <c r="T30" i="27"/>
  <c r="S30" i="27"/>
  <c r="U29" i="27"/>
  <c r="T29" i="27"/>
  <c r="S29" i="27"/>
  <c r="U28" i="27"/>
  <c r="T28" i="27"/>
  <c r="S28" i="27"/>
  <c r="U27" i="27"/>
  <c r="T27" i="27"/>
  <c r="S27" i="27"/>
  <c r="U26" i="27"/>
  <c r="T26" i="27"/>
  <c r="S26" i="27"/>
  <c r="U25" i="27"/>
  <c r="T25" i="27"/>
  <c r="S25" i="27"/>
  <c r="U24" i="27"/>
  <c r="T24" i="27"/>
  <c r="S24" i="27"/>
  <c r="U23" i="27"/>
  <c r="T23" i="27"/>
  <c r="S23" i="27"/>
  <c r="U22" i="27"/>
  <c r="T22" i="27"/>
  <c r="S22" i="27"/>
  <c r="U21" i="27"/>
  <c r="T21" i="27"/>
  <c r="S21" i="27"/>
  <c r="U20" i="27"/>
  <c r="T20" i="27"/>
  <c r="S20" i="27"/>
  <c r="AD15" i="27"/>
  <c r="AC15" i="27"/>
  <c r="AB15" i="27"/>
  <c r="AD14" i="27"/>
  <c r="AC14" i="27"/>
  <c r="AB14" i="27"/>
  <c r="AC6" i="27"/>
  <c r="AC5" i="27"/>
  <c r="X4" i="27"/>
  <c r="O3" i="26"/>
  <c r="X3" i="26" s="1"/>
  <c r="O4" i="26"/>
  <c r="X4" i="26" s="1"/>
  <c r="O2" i="26"/>
  <c r="S2" i="26" s="1"/>
  <c r="N3" i="26"/>
  <c r="W3" i="26" s="1"/>
  <c r="N4" i="26"/>
  <c r="R4" i="26" s="1"/>
  <c r="N2" i="26"/>
  <c r="W2" i="26" s="1"/>
  <c r="M3" i="26"/>
  <c r="V3" i="26" s="1"/>
  <c r="M4" i="26"/>
  <c r="Q4" i="26" s="1"/>
  <c r="M2" i="26"/>
  <c r="V2" i="26" s="1"/>
  <c r="U36" i="26"/>
  <c r="T36" i="26"/>
  <c r="S36" i="26"/>
  <c r="U35" i="26"/>
  <c r="T35" i="26"/>
  <c r="S35" i="26"/>
  <c r="U34" i="26"/>
  <c r="T34" i="26"/>
  <c r="S34" i="26"/>
  <c r="U33" i="26"/>
  <c r="T33" i="26"/>
  <c r="S33" i="26"/>
  <c r="U32" i="26"/>
  <c r="T32" i="26"/>
  <c r="S32" i="26"/>
  <c r="U31" i="26"/>
  <c r="T31" i="26"/>
  <c r="S31" i="26"/>
  <c r="U30" i="26"/>
  <c r="T30" i="26"/>
  <c r="S30" i="26"/>
  <c r="U29" i="26"/>
  <c r="T29" i="26"/>
  <c r="S29" i="26"/>
  <c r="U28" i="26"/>
  <c r="T28" i="26"/>
  <c r="S28" i="26"/>
  <c r="U27" i="26"/>
  <c r="T27" i="26"/>
  <c r="S27" i="26"/>
  <c r="U26" i="26"/>
  <c r="T26" i="26"/>
  <c r="S26" i="26"/>
  <c r="U25" i="26"/>
  <c r="T25" i="26"/>
  <c r="S25" i="26"/>
  <c r="U24" i="26"/>
  <c r="T24" i="26"/>
  <c r="S24" i="26"/>
  <c r="U23" i="26"/>
  <c r="T23" i="26"/>
  <c r="S23" i="26"/>
  <c r="U22" i="26"/>
  <c r="T22" i="26"/>
  <c r="S22" i="26"/>
  <c r="U21" i="26"/>
  <c r="T21" i="26"/>
  <c r="S21" i="26"/>
  <c r="U20" i="26"/>
  <c r="T20" i="26"/>
  <c r="S20" i="26"/>
  <c r="AD15" i="26"/>
  <c r="AC15" i="26"/>
  <c r="AB15" i="26"/>
  <c r="AD14" i="26"/>
  <c r="AC14" i="26"/>
  <c r="AB14" i="26"/>
  <c r="AB10" i="26"/>
  <c r="AC9" i="26"/>
  <c r="AD9" i="26"/>
  <c r="AB8" i="26"/>
  <c r="AC7" i="26"/>
  <c r="AD7" i="26"/>
  <c r="AC5" i="26"/>
  <c r="AD5" i="26"/>
  <c r="M10" i="25"/>
  <c r="V10" i="25" s="1"/>
  <c r="O3" i="25"/>
  <c r="X3" i="25" s="1"/>
  <c r="O4" i="25"/>
  <c r="X4" i="25" s="1"/>
  <c r="O5" i="25"/>
  <c r="X5" i="25" s="1"/>
  <c r="O6" i="25"/>
  <c r="AD6" i="25" s="1"/>
  <c r="O7" i="25"/>
  <c r="S7" i="25" s="1"/>
  <c r="O8" i="25"/>
  <c r="AD8" i="25" s="1"/>
  <c r="O9" i="25"/>
  <c r="S9" i="25" s="1"/>
  <c r="O10" i="25"/>
  <c r="AD10" i="25" s="1"/>
  <c r="O2" i="25"/>
  <c r="X2" i="25" s="1"/>
  <c r="N3" i="25"/>
  <c r="W3" i="25" s="1"/>
  <c r="N4" i="25"/>
  <c r="W4" i="25" s="1"/>
  <c r="N5" i="25"/>
  <c r="R5" i="25" s="1"/>
  <c r="N6" i="25"/>
  <c r="R6" i="25" s="1"/>
  <c r="N7" i="25"/>
  <c r="R7" i="25" s="1"/>
  <c r="N8" i="25"/>
  <c r="R8" i="25" s="1"/>
  <c r="N9" i="25"/>
  <c r="W9" i="25" s="1"/>
  <c r="N10" i="25"/>
  <c r="W10" i="25" s="1"/>
  <c r="N2" i="25"/>
  <c r="W2" i="25" s="1"/>
  <c r="M2" i="25"/>
  <c r="V2" i="25" s="1"/>
  <c r="M3" i="25"/>
  <c r="V3" i="25" s="1"/>
  <c r="M4" i="25"/>
  <c r="Q4" i="25" s="1"/>
  <c r="M5" i="25"/>
  <c r="AB5" i="25" s="1"/>
  <c r="M6" i="25"/>
  <c r="Q6" i="25" s="1"/>
  <c r="M7" i="25"/>
  <c r="V7" i="25" s="1"/>
  <c r="M8" i="25"/>
  <c r="V8" i="25" s="1"/>
  <c r="M9" i="25"/>
  <c r="AB9" i="25" s="1"/>
  <c r="N2" i="24"/>
  <c r="M3" i="24"/>
  <c r="M4" i="24"/>
  <c r="AB4" i="24" s="1"/>
  <c r="M5" i="24"/>
  <c r="M6" i="24"/>
  <c r="V6" i="24" s="1"/>
  <c r="M7" i="24"/>
  <c r="AB7" i="24" s="1"/>
  <c r="M8" i="24"/>
  <c r="AB8" i="24" s="1"/>
  <c r="M9" i="24"/>
  <c r="AB9" i="24" s="1"/>
  <c r="M10" i="24"/>
  <c r="M11" i="24"/>
  <c r="M12" i="24"/>
  <c r="M13" i="24"/>
  <c r="M2" i="24"/>
  <c r="Q2" i="24" s="1"/>
  <c r="M3" i="23"/>
  <c r="M4" i="23"/>
  <c r="M5" i="23"/>
  <c r="M6" i="23"/>
  <c r="M7" i="23"/>
  <c r="M8" i="23"/>
  <c r="M9" i="23"/>
  <c r="M10" i="23"/>
  <c r="M11" i="23"/>
  <c r="M12" i="23"/>
  <c r="M13" i="23"/>
  <c r="M14" i="23"/>
  <c r="M15" i="23"/>
  <c r="M16" i="23"/>
  <c r="M17" i="23"/>
  <c r="M2" i="23"/>
  <c r="U36" i="25"/>
  <c r="T36" i="25"/>
  <c r="S36" i="25"/>
  <c r="U35" i="25"/>
  <c r="T35" i="25"/>
  <c r="S35" i="25"/>
  <c r="U34" i="25"/>
  <c r="T34" i="25"/>
  <c r="S34" i="25"/>
  <c r="U33" i="25"/>
  <c r="T33" i="25"/>
  <c r="S33" i="25"/>
  <c r="U32" i="25"/>
  <c r="T32" i="25"/>
  <c r="S32" i="25"/>
  <c r="U31" i="25"/>
  <c r="T31" i="25"/>
  <c r="S31" i="25"/>
  <c r="U30" i="25"/>
  <c r="T30" i="25"/>
  <c r="S30" i="25"/>
  <c r="U29" i="25"/>
  <c r="T29" i="25"/>
  <c r="S29" i="25"/>
  <c r="U28" i="25"/>
  <c r="T28" i="25"/>
  <c r="S28" i="25"/>
  <c r="U27" i="25"/>
  <c r="T27" i="25"/>
  <c r="S27" i="25"/>
  <c r="U26" i="25"/>
  <c r="T26" i="25"/>
  <c r="S26" i="25"/>
  <c r="U25" i="25"/>
  <c r="T25" i="25"/>
  <c r="S25" i="25"/>
  <c r="U24" i="25"/>
  <c r="T24" i="25"/>
  <c r="S24" i="25"/>
  <c r="U23" i="25"/>
  <c r="T23" i="25"/>
  <c r="S23" i="25"/>
  <c r="U22" i="25"/>
  <c r="T22" i="25"/>
  <c r="S22" i="25"/>
  <c r="U21" i="25"/>
  <c r="T21" i="25"/>
  <c r="S21" i="25"/>
  <c r="U20" i="25"/>
  <c r="T20" i="25"/>
  <c r="S20" i="25"/>
  <c r="AD15" i="25"/>
  <c r="AC15" i="25"/>
  <c r="AB15" i="25"/>
  <c r="AD14" i="25"/>
  <c r="AC14" i="25"/>
  <c r="AB14" i="25"/>
  <c r="V12" i="24"/>
  <c r="Q10" i="24"/>
  <c r="V3" i="24"/>
  <c r="N3" i="24"/>
  <c r="R3" i="24" s="1"/>
  <c r="O3" i="24"/>
  <c r="S3" i="24" s="1"/>
  <c r="N4" i="24"/>
  <c r="W4" i="24" s="1"/>
  <c r="O4" i="24"/>
  <c r="S4" i="24" s="1"/>
  <c r="Q5" i="24"/>
  <c r="N5" i="24"/>
  <c r="R5" i="24" s="1"/>
  <c r="O5" i="24"/>
  <c r="S5" i="24" s="1"/>
  <c r="N6" i="24"/>
  <c r="R6" i="24" s="1"/>
  <c r="O6" i="24"/>
  <c r="S6" i="24" s="1"/>
  <c r="N7" i="24"/>
  <c r="R7" i="24" s="1"/>
  <c r="O7" i="24"/>
  <c r="X7" i="24" s="1"/>
  <c r="N8" i="24"/>
  <c r="R8" i="24" s="1"/>
  <c r="O8" i="24"/>
  <c r="X8" i="24" s="1"/>
  <c r="N9" i="24"/>
  <c r="W9" i="24" s="1"/>
  <c r="O9" i="24"/>
  <c r="S9" i="24" s="1"/>
  <c r="N10" i="24"/>
  <c r="R10" i="24" s="1"/>
  <c r="O10" i="24"/>
  <c r="X10" i="24" s="1"/>
  <c r="N11" i="24"/>
  <c r="W11" i="24" s="1"/>
  <c r="O11" i="24"/>
  <c r="S11" i="24" s="1"/>
  <c r="N12" i="24"/>
  <c r="W12" i="24" s="1"/>
  <c r="O12" i="24"/>
  <c r="X12" i="24" s="1"/>
  <c r="N13" i="24"/>
  <c r="O13" i="24"/>
  <c r="AB14" i="24"/>
  <c r="AB15" i="24"/>
  <c r="O2" i="24"/>
  <c r="S2" i="24" s="1"/>
  <c r="W2" i="24"/>
  <c r="U36" i="24"/>
  <c r="T36" i="24"/>
  <c r="S36" i="24"/>
  <c r="U35" i="24"/>
  <c r="T35" i="24"/>
  <c r="S35" i="24"/>
  <c r="U34" i="24"/>
  <c r="T34" i="24"/>
  <c r="S34" i="24"/>
  <c r="U33" i="24"/>
  <c r="T33" i="24"/>
  <c r="S33" i="24"/>
  <c r="U32" i="24"/>
  <c r="T32" i="24"/>
  <c r="S32" i="24"/>
  <c r="U31" i="24"/>
  <c r="T31" i="24"/>
  <c r="S31" i="24"/>
  <c r="U30" i="24"/>
  <c r="T30" i="24"/>
  <c r="S30" i="24"/>
  <c r="U29" i="24"/>
  <c r="T29" i="24"/>
  <c r="S29" i="24"/>
  <c r="U28" i="24"/>
  <c r="T28" i="24"/>
  <c r="S28" i="24"/>
  <c r="U27" i="24"/>
  <c r="T27" i="24"/>
  <c r="S27" i="24"/>
  <c r="U26" i="24"/>
  <c r="T26" i="24"/>
  <c r="S26" i="24"/>
  <c r="U25" i="24"/>
  <c r="T25" i="24"/>
  <c r="S25" i="24"/>
  <c r="U24" i="24"/>
  <c r="T24" i="24"/>
  <c r="S24" i="24"/>
  <c r="U23" i="24"/>
  <c r="T23" i="24"/>
  <c r="S23" i="24"/>
  <c r="U22" i="24"/>
  <c r="T22" i="24"/>
  <c r="S22" i="24"/>
  <c r="U21" i="24"/>
  <c r="T21" i="24"/>
  <c r="S21" i="24"/>
  <c r="U20" i="24"/>
  <c r="T20" i="24"/>
  <c r="S20" i="24"/>
  <c r="AC14" i="24"/>
  <c r="AB11" i="24"/>
  <c r="N6" i="23"/>
  <c r="AB6" i="23"/>
  <c r="U23" i="23"/>
  <c r="U24" i="23"/>
  <c r="U25" i="23"/>
  <c r="U26" i="23"/>
  <c r="U27" i="23"/>
  <c r="U28" i="23"/>
  <c r="U29" i="23"/>
  <c r="U30" i="23"/>
  <c r="U31" i="23"/>
  <c r="U32" i="23"/>
  <c r="U33" i="23"/>
  <c r="U34" i="23"/>
  <c r="U35" i="23"/>
  <c r="U36" i="23"/>
  <c r="U37" i="23"/>
  <c r="U38" i="23"/>
  <c r="U22" i="23"/>
  <c r="T23" i="23"/>
  <c r="T24" i="23"/>
  <c r="T25" i="23"/>
  <c r="T26" i="23"/>
  <c r="T27" i="23"/>
  <c r="T28" i="23"/>
  <c r="T29" i="23"/>
  <c r="T30" i="23"/>
  <c r="T31" i="23"/>
  <c r="T32" i="23"/>
  <c r="T33" i="23"/>
  <c r="T34" i="23"/>
  <c r="T35" i="23"/>
  <c r="T36" i="23"/>
  <c r="T37" i="23"/>
  <c r="T38" i="23"/>
  <c r="T22" i="23"/>
  <c r="S23" i="23"/>
  <c r="S24" i="23"/>
  <c r="S25" i="23"/>
  <c r="S26" i="23"/>
  <c r="S27" i="23"/>
  <c r="S28" i="23"/>
  <c r="S29" i="23"/>
  <c r="S30" i="23"/>
  <c r="S31" i="23"/>
  <c r="S32" i="23"/>
  <c r="S33" i="23"/>
  <c r="S34" i="23"/>
  <c r="S35" i="23"/>
  <c r="S36" i="23"/>
  <c r="S37" i="23"/>
  <c r="S38" i="23"/>
  <c r="S22" i="23"/>
  <c r="O3" i="23"/>
  <c r="AD3" i="23" s="1"/>
  <c r="O4" i="23"/>
  <c r="X4" i="23" s="1"/>
  <c r="O5" i="23"/>
  <c r="X5" i="23" s="1"/>
  <c r="O6" i="23"/>
  <c r="X6" i="23" s="1"/>
  <c r="O7" i="23"/>
  <c r="S7" i="23" s="1"/>
  <c r="O8" i="23"/>
  <c r="S8" i="23" s="1"/>
  <c r="O9" i="23"/>
  <c r="AD9" i="23" s="1"/>
  <c r="O10" i="23"/>
  <c r="AD10" i="23" s="1"/>
  <c r="O11" i="23"/>
  <c r="X11" i="23" s="1"/>
  <c r="O12" i="23"/>
  <c r="X12" i="23" s="1"/>
  <c r="O13" i="23"/>
  <c r="X13" i="23" s="1"/>
  <c r="O14" i="23"/>
  <c r="X14" i="23" s="1"/>
  <c r="O15" i="23"/>
  <c r="S15" i="23" s="1"/>
  <c r="O16" i="23"/>
  <c r="AD16" i="23" s="1"/>
  <c r="O17" i="23"/>
  <c r="AD17" i="23" s="1"/>
  <c r="O2" i="23"/>
  <c r="AD2" i="23" s="1"/>
  <c r="N3" i="23"/>
  <c r="W3" i="23" s="1"/>
  <c r="N4" i="23"/>
  <c r="R4" i="23" s="1"/>
  <c r="N5" i="23"/>
  <c r="AC5" i="23" s="1"/>
  <c r="R6" i="23"/>
  <c r="N7" i="23"/>
  <c r="R7" i="23" s="1"/>
  <c r="N8" i="23"/>
  <c r="R8" i="23" s="1"/>
  <c r="N9" i="23"/>
  <c r="AC9" i="23" s="1"/>
  <c r="N10" i="23"/>
  <c r="AC10" i="23" s="1"/>
  <c r="N11" i="23"/>
  <c r="W11" i="23" s="1"/>
  <c r="N12" i="23"/>
  <c r="W12" i="23" s="1"/>
  <c r="N13" i="23"/>
  <c r="AC13" i="23" s="1"/>
  <c r="N14" i="23"/>
  <c r="R14" i="23" s="1"/>
  <c r="N15" i="23"/>
  <c r="R15" i="23" s="1"/>
  <c r="N16" i="23"/>
  <c r="R16" i="23" s="1"/>
  <c r="N17" i="23"/>
  <c r="R17" i="23" s="1"/>
  <c r="N2" i="23"/>
  <c r="W2" i="23" s="1"/>
  <c r="AB3" i="23"/>
  <c r="Q4" i="23"/>
  <c r="AB5" i="23"/>
  <c r="AB7" i="23"/>
  <c r="AB8" i="23"/>
  <c r="V9" i="23"/>
  <c r="V10" i="23"/>
  <c r="AB11" i="23"/>
  <c r="Q12" i="23"/>
  <c r="V13" i="23"/>
  <c r="AB14" i="23"/>
  <c r="AB15" i="23"/>
  <c r="V16" i="23"/>
  <c r="V17" i="23"/>
  <c r="AB2" i="23"/>
  <c r="O18" i="23"/>
  <c r="N18" i="23"/>
  <c r="M18" i="23"/>
  <c r="O4" i="21"/>
  <c r="S4" i="21" s="1"/>
  <c r="N2" i="21"/>
  <c r="R2" i="21" s="1"/>
  <c r="O2" i="21"/>
  <c r="S2" i="21" s="1"/>
  <c r="N3" i="21"/>
  <c r="R3" i="21" s="1"/>
  <c r="O3" i="21"/>
  <c r="S3" i="21" s="1"/>
  <c r="N4" i="21"/>
  <c r="AC4" i="21" s="1"/>
  <c r="M3" i="21"/>
  <c r="Q3" i="21" s="1"/>
  <c r="M4" i="21"/>
  <c r="Q4" i="21" s="1"/>
  <c r="M2" i="21"/>
  <c r="Q2" i="21" s="1"/>
  <c r="U20" i="21"/>
  <c r="S34" i="21"/>
  <c r="T34" i="21"/>
  <c r="U34" i="21"/>
  <c r="S35" i="21"/>
  <c r="T35" i="21"/>
  <c r="U35" i="21"/>
  <c r="S36" i="21"/>
  <c r="T36" i="21"/>
  <c r="U36" i="21"/>
  <c r="S30" i="21"/>
  <c r="T30" i="21"/>
  <c r="U30" i="21"/>
  <c r="S31" i="21"/>
  <c r="T31" i="21"/>
  <c r="U31" i="21"/>
  <c r="S32" i="21"/>
  <c r="T32" i="21"/>
  <c r="U32" i="21"/>
  <c r="S33" i="21"/>
  <c r="T33" i="21"/>
  <c r="U33" i="21"/>
  <c r="U21" i="21"/>
  <c r="U22" i="21"/>
  <c r="U23" i="21"/>
  <c r="U24" i="21"/>
  <c r="U25" i="21"/>
  <c r="U26" i="21"/>
  <c r="U27" i="21"/>
  <c r="U28" i="21"/>
  <c r="U29" i="21"/>
  <c r="T21" i="21"/>
  <c r="T22" i="21"/>
  <c r="T23" i="21"/>
  <c r="T24" i="21"/>
  <c r="T25" i="21"/>
  <c r="T26" i="21"/>
  <c r="T27" i="21"/>
  <c r="T28" i="21"/>
  <c r="T29" i="21"/>
  <c r="T20" i="21"/>
  <c r="S20" i="21"/>
  <c r="S27" i="21"/>
  <c r="S21" i="21"/>
  <c r="S22" i="21"/>
  <c r="S23" i="21"/>
  <c r="S24" i="21"/>
  <c r="S25" i="21"/>
  <c r="S26" i="21"/>
  <c r="S28" i="21"/>
  <c r="S29" i="21"/>
  <c r="W3" i="21"/>
  <c r="V3" i="21"/>
  <c r="S9" i="20"/>
  <c r="T9" i="20"/>
  <c r="S10" i="20"/>
  <c r="T10" i="20"/>
  <c r="S11" i="20"/>
  <c r="T11" i="20"/>
  <c r="R10" i="20"/>
  <c r="R11" i="20"/>
  <c r="R9" i="20"/>
  <c r="K25" i="20"/>
  <c r="J25" i="20"/>
  <c r="I25" i="20"/>
  <c r="K24" i="20"/>
  <c r="J24" i="20"/>
  <c r="I24" i="20"/>
  <c r="K23" i="20"/>
  <c r="J23" i="20"/>
  <c r="I23" i="20"/>
  <c r="K22" i="20"/>
  <c r="J22" i="20"/>
  <c r="I22" i="20"/>
  <c r="K21" i="20"/>
  <c r="J21" i="20"/>
  <c r="I21" i="20"/>
  <c r="K20" i="20"/>
  <c r="J20" i="20"/>
  <c r="I20" i="20"/>
  <c r="K19" i="20"/>
  <c r="J19" i="20"/>
  <c r="I19" i="20"/>
  <c r="K18" i="20"/>
  <c r="J18" i="20"/>
  <c r="I18" i="20"/>
  <c r="K17" i="20"/>
  <c r="J17" i="20"/>
  <c r="I17" i="20"/>
  <c r="K16" i="20"/>
  <c r="J16" i="20"/>
  <c r="I16" i="20"/>
  <c r="K15" i="20"/>
  <c r="J15" i="20"/>
  <c r="I15" i="20"/>
  <c r="K14" i="20"/>
  <c r="J14" i="20"/>
  <c r="I14" i="20"/>
  <c r="K13" i="20"/>
  <c r="J13" i="20"/>
  <c r="I13" i="20"/>
  <c r="K12" i="20"/>
  <c r="J12" i="20"/>
  <c r="I12" i="20"/>
  <c r="Q11" i="20"/>
  <c r="P11" i="20"/>
  <c r="O11" i="20"/>
  <c r="K11" i="20"/>
  <c r="J11" i="20"/>
  <c r="I11" i="20"/>
  <c r="Q10" i="20"/>
  <c r="P10" i="20"/>
  <c r="O10" i="20"/>
  <c r="K10" i="20"/>
  <c r="J10" i="20"/>
  <c r="I10" i="20"/>
  <c r="Q9" i="20"/>
  <c r="P9" i="20"/>
  <c r="O9" i="20"/>
  <c r="K9" i="20"/>
  <c r="J9" i="20"/>
  <c r="I9" i="20"/>
  <c r="J4" i="20"/>
  <c r="Y4" i="20" s="1"/>
  <c r="I4" i="20"/>
  <c r="M4" i="20" s="1"/>
  <c r="H4" i="20"/>
  <c r="L4" i="20" s="1"/>
  <c r="J3" i="20"/>
  <c r="S3" i="20" s="1"/>
  <c r="I3" i="20"/>
  <c r="R3" i="20" s="1"/>
  <c r="H3" i="20"/>
  <c r="W3" i="20" s="1"/>
  <c r="W2" i="20"/>
  <c r="Q2" i="20"/>
  <c r="L2" i="20"/>
  <c r="J2" i="20"/>
  <c r="Y2" i="20" s="1"/>
  <c r="I2" i="20"/>
  <c r="M2" i="20" s="1"/>
  <c r="J2" i="19"/>
  <c r="N2" i="19" s="1"/>
  <c r="W2" i="19"/>
  <c r="I2" i="19"/>
  <c r="X2" i="19" s="1"/>
  <c r="K25" i="19"/>
  <c r="J25" i="19"/>
  <c r="I25" i="19"/>
  <c r="K24" i="19"/>
  <c r="J24" i="19"/>
  <c r="I24" i="19"/>
  <c r="K23" i="19"/>
  <c r="J23" i="19"/>
  <c r="I23" i="19"/>
  <c r="K22" i="19"/>
  <c r="J22" i="19"/>
  <c r="I22" i="19"/>
  <c r="K21" i="19"/>
  <c r="J21" i="19"/>
  <c r="I21" i="19"/>
  <c r="K20" i="19"/>
  <c r="J20" i="19"/>
  <c r="I20" i="19"/>
  <c r="K19" i="19"/>
  <c r="J19" i="19"/>
  <c r="I19" i="19"/>
  <c r="K18" i="19"/>
  <c r="J18" i="19"/>
  <c r="I18" i="19"/>
  <c r="K17" i="19"/>
  <c r="J17" i="19"/>
  <c r="I17" i="19"/>
  <c r="K16" i="19"/>
  <c r="J16" i="19"/>
  <c r="I16" i="19"/>
  <c r="K15" i="19"/>
  <c r="J15" i="19"/>
  <c r="I15" i="19"/>
  <c r="K14" i="19"/>
  <c r="J14" i="19"/>
  <c r="I14" i="19"/>
  <c r="K13" i="19"/>
  <c r="J13" i="19"/>
  <c r="I13" i="19"/>
  <c r="K12" i="19"/>
  <c r="J12" i="19"/>
  <c r="I12" i="19"/>
  <c r="R11" i="19"/>
  <c r="Q11" i="19"/>
  <c r="T11" i="19" s="1"/>
  <c r="P11" i="19"/>
  <c r="S11" i="19" s="1"/>
  <c r="O11" i="19"/>
  <c r="K11" i="19"/>
  <c r="J11" i="19"/>
  <c r="I11" i="19"/>
  <c r="Q10" i="19"/>
  <c r="T10" i="19" s="1"/>
  <c r="P10" i="19"/>
  <c r="S10" i="19" s="1"/>
  <c r="O10" i="19"/>
  <c r="R10" i="19" s="1"/>
  <c r="K10" i="19"/>
  <c r="J10" i="19"/>
  <c r="I10" i="19"/>
  <c r="Q9" i="19"/>
  <c r="T9" i="19" s="1"/>
  <c r="P9" i="19"/>
  <c r="S9" i="19" s="1"/>
  <c r="O9" i="19"/>
  <c r="R9" i="19" s="1"/>
  <c r="K9" i="19"/>
  <c r="J9" i="19"/>
  <c r="I9" i="19"/>
  <c r="J4" i="19"/>
  <c r="S4" i="19" s="1"/>
  <c r="I4" i="19"/>
  <c r="M4" i="19" s="1"/>
  <c r="H4" i="19"/>
  <c r="Q4" i="19" s="1"/>
  <c r="J3" i="19"/>
  <c r="Y3" i="19" s="1"/>
  <c r="I3" i="19"/>
  <c r="X3" i="19" s="1"/>
  <c r="H3" i="19"/>
  <c r="L3" i="19" s="1"/>
  <c r="O10" i="18"/>
  <c r="I14" i="18"/>
  <c r="J14" i="18"/>
  <c r="K14" i="18"/>
  <c r="I30" i="18"/>
  <c r="J30" i="18"/>
  <c r="K30" i="18"/>
  <c r="I27" i="18"/>
  <c r="J27" i="18"/>
  <c r="K27" i="18"/>
  <c r="I28" i="18"/>
  <c r="J28" i="18"/>
  <c r="K28" i="18"/>
  <c r="I29" i="18"/>
  <c r="J29" i="18"/>
  <c r="K29" i="18"/>
  <c r="H2" i="18"/>
  <c r="W2" i="18" s="1"/>
  <c r="K26" i="18"/>
  <c r="J26" i="18"/>
  <c r="I26" i="18"/>
  <c r="K25" i="18"/>
  <c r="J25" i="18"/>
  <c r="I25" i="18"/>
  <c r="K24" i="18"/>
  <c r="J24" i="18"/>
  <c r="I24" i="18"/>
  <c r="K23" i="18"/>
  <c r="J23" i="18"/>
  <c r="I23" i="18"/>
  <c r="K22" i="18"/>
  <c r="J22" i="18"/>
  <c r="I22" i="18"/>
  <c r="Q21" i="18"/>
  <c r="T21" i="18" s="1"/>
  <c r="P21" i="18"/>
  <c r="S21" i="18" s="1"/>
  <c r="O21" i="18"/>
  <c r="R21" i="18" s="1"/>
  <c r="K21" i="18"/>
  <c r="J21" i="18"/>
  <c r="I21" i="18"/>
  <c r="Q20" i="18"/>
  <c r="T20" i="18" s="1"/>
  <c r="P20" i="18"/>
  <c r="S20" i="18" s="1"/>
  <c r="O20" i="18"/>
  <c r="R20" i="18" s="1"/>
  <c r="K20" i="18"/>
  <c r="J20" i="18"/>
  <c r="I20" i="18"/>
  <c r="Q19" i="18"/>
  <c r="T19" i="18" s="1"/>
  <c r="P19" i="18"/>
  <c r="S19" i="18" s="1"/>
  <c r="O19" i="18"/>
  <c r="R19" i="18" s="1"/>
  <c r="K19" i="18"/>
  <c r="J19" i="18"/>
  <c r="I19" i="18"/>
  <c r="Q18" i="18"/>
  <c r="T18" i="18" s="1"/>
  <c r="P18" i="18"/>
  <c r="S18" i="18" s="1"/>
  <c r="O18" i="18"/>
  <c r="R18" i="18" s="1"/>
  <c r="K18" i="18"/>
  <c r="J18" i="18"/>
  <c r="I18" i="18"/>
  <c r="Q17" i="18"/>
  <c r="T17" i="18" s="1"/>
  <c r="P17" i="18"/>
  <c r="S17" i="18" s="1"/>
  <c r="O17" i="18"/>
  <c r="R17" i="18" s="1"/>
  <c r="K17" i="18"/>
  <c r="J17" i="18"/>
  <c r="I17" i="18"/>
  <c r="Q16" i="18"/>
  <c r="T16" i="18" s="1"/>
  <c r="P16" i="18"/>
  <c r="S16" i="18" s="1"/>
  <c r="O16" i="18"/>
  <c r="R16" i="18" s="1"/>
  <c r="K16" i="18"/>
  <c r="J16" i="18"/>
  <c r="I16" i="18"/>
  <c r="Q15" i="18"/>
  <c r="T15" i="18" s="1"/>
  <c r="P15" i="18"/>
  <c r="S15" i="18" s="1"/>
  <c r="O15" i="18"/>
  <c r="R15" i="18" s="1"/>
  <c r="K15" i="18"/>
  <c r="J15" i="18"/>
  <c r="I15" i="18"/>
  <c r="Q14" i="18"/>
  <c r="T14" i="18" s="1"/>
  <c r="P14" i="18"/>
  <c r="S14" i="18" s="1"/>
  <c r="O14" i="18"/>
  <c r="R14" i="18" s="1"/>
  <c r="J9" i="18"/>
  <c r="Y9" i="18" s="1"/>
  <c r="I9" i="18"/>
  <c r="M9" i="18" s="1"/>
  <c r="H9" i="18"/>
  <c r="Q9" i="18" s="1"/>
  <c r="J8" i="18"/>
  <c r="S8" i="18" s="1"/>
  <c r="I8" i="18"/>
  <c r="R8" i="18" s="1"/>
  <c r="H8" i="18"/>
  <c r="W8" i="18" s="1"/>
  <c r="J7" i="18"/>
  <c r="Y7" i="18" s="1"/>
  <c r="I7" i="18"/>
  <c r="M7" i="18" s="1"/>
  <c r="H7" i="18"/>
  <c r="Q7" i="18" s="1"/>
  <c r="J6" i="18"/>
  <c r="S6" i="18" s="1"/>
  <c r="I6" i="18"/>
  <c r="M6" i="18" s="1"/>
  <c r="H6" i="18"/>
  <c r="W6" i="18" s="1"/>
  <c r="J5" i="18"/>
  <c r="N5" i="18" s="1"/>
  <c r="I5" i="18"/>
  <c r="X5" i="18" s="1"/>
  <c r="H5" i="18"/>
  <c r="Q5" i="18" s="1"/>
  <c r="J4" i="18"/>
  <c r="S4" i="18" s="1"/>
  <c r="I4" i="18"/>
  <c r="X4" i="18" s="1"/>
  <c r="H4" i="18"/>
  <c r="W4" i="18" s="1"/>
  <c r="J3" i="18"/>
  <c r="N3" i="18" s="1"/>
  <c r="I3" i="18"/>
  <c r="X3" i="18" s="1"/>
  <c r="H3" i="18"/>
  <c r="Q3" i="18" s="1"/>
  <c r="J2" i="18"/>
  <c r="S2" i="18" s="1"/>
  <c r="I2" i="18"/>
  <c r="R2" i="18" s="1"/>
  <c r="I26" i="17"/>
  <c r="J26" i="17"/>
  <c r="K26" i="17"/>
  <c r="I27" i="17"/>
  <c r="J27" i="17"/>
  <c r="K27" i="17"/>
  <c r="I22" i="17"/>
  <c r="J22" i="17"/>
  <c r="K22" i="17"/>
  <c r="I23" i="17"/>
  <c r="J23" i="17"/>
  <c r="K23" i="17"/>
  <c r="I24" i="17"/>
  <c r="J24" i="17"/>
  <c r="K24" i="17"/>
  <c r="I25" i="17"/>
  <c r="J25" i="17"/>
  <c r="K25" i="17"/>
  <c r="K21" i="17"/>
  <c r="J21" i="17"/>
  <c r="I21" i="17"/>
  <c r="K20" i="17"/>
  <c r="J20" i="17"/>
  <c r="I20" i="17"/>
  <c r="K19" i="17"/>
  <c r="J19" i="17"/>
  <c r="I19" i="17"/>
  <c r="K18" i="17"/>
  <c r="J18" i="17"/>
  <c r="I18" i="17"/>
  <c r="K17" i="17"/>
  <c r="J17" i="17"/>
  <c r="I17" i="17"/>
  <c r="K16" i="17"/>
  <c r="J16" i="17"/>
  <c r="I16" i="17"/>
  <c r="K15" i="17"/>
  <c r="J15" i="17"/>
  <c r="I15" i="17"/>
  <c r="K14" i="17"/>
  <c r="J14" i="17"/>
  <c r="I14" i="17"/>
  <c r="K13" i="17"/>
  <c r="J13" i="17"/>
  <c r="I13" i="17"/>
  <c r="K12" i="17"/>
  <c r="J12" i="17"/>
  <c r="I12" i="17"/>
  <c r="Q11" i="17"/>
  <c r="T11" i="17" s="1"/>
  <c r="P11" i="17"/>
  <c r="S11" i="17" s="1"/>
  <c r="O11" i="17"/>
  <c r="R11" i="17" s="1"/>
  <c r="K11" i="17"/>
  <c r="J11" i="17"/>
  <c r="I11" i="17"/>
  <c r="Q10" i="17"/>
  <c r="T10" i="17" s="1"/>
  <c r="P10" i="17"/>
  <c r="S10" i="17" s="1"/>
  <c r="O10" i="17"/>
  <c r="R10" i="17" s="1"/>
  <c r="K10" i="17"/>
  <c r="J10" i="17"/>
  <c r="I10" i="17"/>
  <c r="Q9" i="17"/>
  <c r="T9" i="17" s="1"/>
  <c r="P9" i="17"/>
  <c r="S9" i="17" s="1"/>
  <c r="O9" i="17"/>
  <c r="R9" i="17" s="1"/>
  <c r="K9" i="17"/>
  <c r="J9" i="17"/>
  <c r="I9" i="17"/>
  <c r="J4" i="17"/>
  <c r="Y4" i="17" s="1"/>
  <c r="I4" i="17"/>
  <c r="M4" i="17" s="1"/>
  <c r="H4" i="17"/>
  <c r="L4" i="17" s="1"/>
  <c r="J3" i="17"/>
  <c r="S3" i="17" s="1"/>
  <c r="I3" i="17"/>
  <c r="R3" i="17" s="1"/>
  <c r="H3" i="17"/>
  <c r="Q3" i="17" s="1"/>
  <c r="J2" i="17"/>
  <c r="Y2" i="17" s="1"/>
  <c r="I2" i="17"/>
  <c r="M2" i="17" s="1"/>
  <c r="H2" i="17"/>
  <c r="W2" i="17" s="1"/>
  <c r="I27" i="16"/>
  <c r="J27" i="16"/>
  <c r="K27" i="16"/>
  <c r="I28" i="16"/>
  <c r="J28" i="16"/>
  <c r="K28" i="16"/>
  <c r="I29" i="16"/>
  <c r="J29" i="16"/>
  <c r="K29" i="16"/>
  <c r="I30" i="16"/>
  <c r="J30" i="16"/>
  <c r="K30" i="16"/>
  <c r="S21" i="16"/>
  <c r="Q15" i="16"/>
  <c r="T15" i="16" s="1"/>
  <c r="Q16" i="16"/>
  <c r="T16" i="16" s="1"/>
  <c r="Q17" i="16"/>
  <c r="T17" i="16" s="1"/>
  <c r="Q18" i="16"/>
  <c r="T18" i="16" s="1"/>
  <c r="Q19" i="16"/>
  <c r="T19" i="16" s="1"/>
  <c r="Q20" i="16"/>
  <c r="T20" i="16" s="1"/>
  <c r="Q21" i="16"/>
  <c r="T21" i="16" s="1"/>
  <c r="Q14" i="16"/>
  <c r="T14" i="16" s="1"/>
  <c r="P15" i="16"/>
  <c r="S15" i="16" s="1"/>
  <c r="P16" i="16"/>
  <c r="S16" i="16" s="1"/>
  <c r="P17" i="16"/>
  <c r="S17" i="16" s="1"/>
  <c r="P18" i="16"/>
  <c r="S18" i="16" s="1"/>
  <c r="P19" i="16"/>
  <c r="S19" i="16" s="1"/>
  <c r="P20" i="16"/>
  <c r="S20" i="16" s="1"/>
  <c r="P21" i="16"/>
  <c r="P14" i="16"/>
  <c r="S14" i="16" s="1"/>
  <c r="O15" i="16"/>
  <c r="R15" i="16" s="1"/>
  <c r="O16" i="16"/>
  <c r="R16" i="16" s="1"/>
  <c r="O17" i="16"/>
  <c r="R17" i="16" s="1"/>
  <c r="O18" i="16"/>
  <c r="R18" i="16" s="1"/>
  <c r="O19" i="16"/>
  <c r="R19" i="16" s="1"/>
  <c r="O20" i="16"/>
  <c r="R20" i="16" s="1"/>
  <c r="O21" i="16"/>
  <c r="R21" i="16" s="1"/>
  <c r="O14" i="16"/>
  <c r="R14" i="16" s="1"/>
  <c r="K26" i="16"/>
  <c r="J26" i="16"/>
  <c r="I26" i="16"/>
  <c r="K25" i="16"/>
  <c r="J25" i="16"/>
  <c r="I25" i="16"/>
  <c r="K24" i="16"/>
  <c r="J24" i="16"/>
  <c r="I24" i="16"/>
  <c r="K23" i="16"/>
  <c r="J23" i="16"/>
  <c r="I23" i="16"/>
  <c r="K22" i="16"/>
  <c r="J22" i="16"/>
  <c r="I22" i="16"/>
  <c r="K21" i="16"/>
  <c r="J21" i="16"/>
  <c r="I21" i="16"/>
  <c r="K20" i="16"/>
  <c r="J20" i="16"/>
  <c r="I20" i="16"/>
  <c r="K19" i="16"/>
  <c r="J19" i="16"/>
  <c r="I19" i="16"/>
  <c r="K18" i="16"/>
  <c r="J18" i="16"/>
  <c r="I18" i="16"/>
  <c r="K17" i="16"/>
  <c r="J17" i="16"/>
  <c r="I17" i="16"/>
  <c r="K16" i="16"/>
  <c r="J16" i="16"/>
  <c r="I16" i="16"/>
  <c r="K15" i="16"/>
  <c r="J15" i="16"/>
  <c r="I15" i="16"/>
  <c r="K14" i="16"/>
  <c r="J14" i="16"/>
  <c r="I14" i="16"/>
  <c r="J9" i="16"/>
  <c r="N9" i="16" s="1"/>
  <c r="I9" i="16"/>
  <c r="M9" i="16" s="1"/>
  <c r="H9" i="16"/>
  <c r="L9" i="16" s="1"/>
  <c r="J8" i="16"/>
  <c r="S8" i="16" s="1"/>
  <c r="I8" i="16"/>
  <c r="M8" i="16" s="1"/>
  <c r="H8" i="16"/>
  <c r="Q8" i="16" s="1"/>
  <c r="J7" i="16"/>
  <c r="N7" i="16" s="1"/>
  <c r="I7" i="16"/>
  <c r="M7" i="16" s="1"/>
  <c r="H7" i="16"/>
  <c r="L7" i="16" s="1"/>
  <c r="J6" i="16"/>
  <c r="S6" i="16" s="1"/>
  <c r="I6" i="16"/>
  <c r="M6" i="16" s="1"/>
  <c r="H6" i="16"/>
  <c r="Q6" i="16" s="1"/>
  <c r="J5" i="16"/>
  <c r="N5" i="16" s="1"/>
  <c r="I5" i="16"/>
  <c r="M5" i="16" s="1"/>
  <c r="H5" i="16"/>
  <c r="L5" i="16" s="1"/>
  <c r="J4" i="16"/>
  <c r="S4" i="16" s="1"/>
  <c r="I4" i="16"/>
  <c r="M4" i="16" s="1"/>
  <c r="H4" i="16"/>
  <c r="Q4" i="16" s="1"/>
  <c r="J3" i="16"/>
  <c r="S3" i="16" s="1"/>
  <c r="I3" i="16"/>
  <c r="M3" i="16" s="1"/>
  <c r="H3" i="16"/>
  <c r="Q3" i="16" s="1"/>
  <c r="J2" i="16"/>
  <c r="N2" i="16" s="1"/>
  <c r="I2" i="16"/>
  <c r="M2" i="16" s="1"/>
  <c r="H2" i="16"/>
  <c r="Q2" i="16" s="1"/>
  <c r="Q23" i="14"/>
  <c r="Q24" i="14"/>
  <c r="Q25" i="14"/>
  <c r="Q26" i="14"/>
  <c r="T26" i="14" s="1"/>
  <c r="Q27" i="14"/>
  <c r="T27" i="14" s="1"/>
  <c r="Q28" i="14"/>
  <c r="T28" i="14" s="1"/>
  <c r="Q29" i="14"/>
  <c r="T29" i="14" s="1"/>
  <c r="Q30" i="14"/>
  <c r="T30" i="14" s="1"/>
  <c r="Q31" i="14"/>
  <c r="Q32" i="14"/>
  <c r="T32" i="14" s="1"/>
  <c r="Q33" i="14"/>
  <c r="T33" i="14" s="1"/>
  <c r="Q34" i="14"/>
  <c r="T34" i="14" s="1"/>
  <c r="Q35" i="14"/>
  <c r="T35" i="14" s="1"/>
  <c r="Q36" i="14"/>
  <c r="T36" i="14" s="1"/>
  <c r="Q37" i="14"/>
  <c r="T37" i="14" s="1"/>
  <c r="Q22" i="14"/>
  <c r="T22" i="14" s="1"/>
  <c r="P23" i="14"/>
  <c r="P24" i="14"/>
  <c r="S24" i="14" s="1"/>
  <c r="P25" i="14"/>
  <c r="P26" i="14"/>
  <c r="S26" i="14" s="1"/>
  <c r="P27" i="14"/>
  <c r="S27" i="14" s="1"/>
  <c r="P28" i="14"/>
  <c r="S28" i="14" s="1"/>
  <c r="P29" i="14"/>
  <c r="S29" i="14" s="1"/>
  <c r="P30" i="14"/>
  <c r="S30" i="14" s="1"/>
  <c r="P31" i="14"/>
  <c r="S31" i="14" s="1"/>
  <c r="P32" i="14"/>
  <c r="P33" i="14"/>
  <c r="S33" i="14" s="1"/>
  <c r="P34" i="14"/>
  <c r="S34" i="14" s="1"/>
  <c r="P35" i="14"/>
  <c r="S35" i="14" s="1"/>
  <c r="P36" i="14"/>
  <c r="S36" i="14" s="1"/>
  <c r="P37" i="14"/>
  <c r="S37" i="14" s="1"/>
  <c r="P22" i="14"/>
  <c r="S22" i="14" s="1"/>
  <c r="O23" i="14"/>
  <c r="R23" i="14" s="1"/>
  <c r="O24" i="14"/>
  <c r="R24" i="14" s="1"/>
  <c r="O25" i="14"/>
  <c r="R25" i="14" s="1"/>
  <c r="O26" i="14"/>
  <c r="R26" i="14" s="1"/>
  <c r="O27" i="14"/>
  <c r="R27" i="14" s="1"/>
  <c r="O28" i="14"/>
  <c r="R28" i="14" s="1"/>
  <c r="O29" i="14"/>
  <c r="R29" i="14" s="1"/>
  <c r="O30" i="14"/>
  <c r="R30" i="14" s="1"/>
  <c r="O31" i="14"/>
  <c r="R31" i="14" s="1"/>
  <c r="O32" i="14"/>
  <c r="R32" i="14" s="1"/>
  <c r="O33" i="14"/>
  <c r="R33" i="14" s="1"/>
  <c r="O34" i="14"/>
  <c r="R34" i="14" s="1"/>
  <c r="O35" i="14"/>
  <c r="R35" i="14" s="1"/>
  <c r="O36" i="14"/>
  <c r="R36" i="14" s="1"/>
  <c r="O37" i="14"/>
  <c r="R37" i="14" s="1"/>
  <c r="O22" i="14"/>
  <c r="R22" i="14" s="1"/>
  <c r="T23" i="14"/>
  <c r="T24" i="14"/>
  <c r="T25" i="14"/>
  <c r="T31" i="14"/>
  <c r="S23" i="14"/>
  <c r="S25" i="14"/>
  <c r="S32" i="14"/>
  <c r="J3" i="14"/>
  <c r="Y3" i="14" s="1"/>
  <c r="J4" i="14"/>
  <c r="Y4" i="14" s="1"/>
  <c r="J5" i="14"/>
  <c r="Y5" i="14" s="1"/>
  <c r="J6" i="14"/>
  <c r="Y6" i="14" s="1"/>
  <c r="J7" i="14"/>
  <c r="Y7" i="14" s="1"/>
  <c r="J8" i="14"/>
  <c r="S8" i="14" s="1"/>
  <c r="J9" i="14"/>
  <c r="Y9" i="14" s="1"/>
  <c r="J10" i="14"/>
  <c r="Y10" i="14" s="1"/>
  <c r="J11" i="14"/>
  <c r="Y11" i="14" s="1"/>
  <c r="J12" i="14"/>
  <c r="Y12" i="14" s="1"/>
  <c r="J13" i="14"/>
  <c r="Y13" i="14" s="1"/>
  <c r="J14" i="14"/>
  <c r="Y14" i="14" s="1"/>
  <c r="J15" i="14"/>
  <c r="Y15" i="14" s="1"/>
  <c r="J16" i="14"/>
  <c r="N16" i="14" s="1"/>
  <c r="J17" i="14"/>
  <c r="Y17" i="14" s="1"/>
  <c r="I3" i="14"/>
  <c r="X3" i="14" s="1"/>
  <c r="I4" i="14"/>
  <c r="X4" i="14" s="1"/>
  <c r="I5" i="14"/>
  <c r="X5" i="14" s="1"/>
  <c r="I6" i="14"/>
  <c r="X6" i="14" s="1"/>
  <c r="I7" i="14"/>
  <c r="X7" i="14" s="1"/>
  <c r="I8" i="14"/>
  <c r="R8" i="14" s="1"/>
  <c r="I9" i="14"/>
  <c r="X9" i="14" s="1"/>
  <c r="I10" i="14"/>
  <c r="X10" i="14" s="1"/>
  <c r="I11" i="14"/>
  <c r="X11" i="14" s="1"/>
  <c r="I12" i="14"/>
  <c r="X12" i="14" s="1"/>
  <c r="I13" i="14"/>
  <c r="X13" i="14" s="1"/>
  <c r="I14" i="14"/>
  <c r="R14" i="14" s="1"/>
  <c r="I15" i="14"/>
  <c r="X15" i="14" s="1"/>
  <c r="I16" i="14"/>
  <c r="R16" i="14" s="1"/>
  <c r="I17" i="14"/>
  <c r="X17" i="14" s="1"/>
  <c r="H3" i="14"/>
  <c r="W3" i="14" s="1"/>
  <c r="H4" i="14"/>
  <c r="L4" i="14" s="1"/>
  <c r="H5" i="14"/>
  <c r="W5" i="14" s="1"/>
  <c r="H6" i="14"/>
  <c r="W6" i="14" s="1"/>
  <c r="H7" i="14"/>
  <c r="W7" i="14" s="1"/>
  <c r="H8" i="14"/>
  <c r="W8" i="14" s="1"/>
  <c r="H9" i="14"/>
  <c r="Q9" i="14" s="1"/>
  <c r="H10" i="14"/>
  <c r="W10" i="14" s="1"/>
  <c r="H11" i="14"/>
  <c r="W11" i="14" s="1"/>
  <c r="H12" i="14"/>
  <c r="W12" i="14" s="1"/>
  <c r="H13" i="14"/>
  <c r="W13" i="14" s="1"/>
  <c r="H14" i="14"/>
  <c r="Q14" i="14" s="1"/>
  <c r="H15" i="14"/>
  <c r="W15" i="14" s="1"/>
  <c r="H16" i="14"/>
  <c r="Q16" i="14" s="1"/>
  <c r="H17" i="14"/>
  <c r="W17" i="14" s="1"/>
  <c r="K34" i="14"/>
  <c r="J34" i="14"/>
  <c r="I34" i="14"/>
  <c r="K33" i="14"/>
  <c r="J33" i="14"/>
  <c r="I33" i="14"/>
  <c r="K32" i="14"/>
  <c r="J32" i="14"/>
  <c r="I32" i="14"/>
  <c r="K31" i="14"/>
  <c r="J31" i="14"/>
  <c r="I31" i="14"/>
  <c r="K30" i="14"/>
  <c r="J30" i="14"/>
  <c r="I30" i="14"/>
  <c r="K29" i="14"/>
  <c r="J29" i="14"/>
  <c r="I29" i="14"/>
  <c r="K28" i="14"/>
  <c r="J28" i="14"/>
  <c r="I28" i="14"/>
  <c r="K27" i="14"/>
  <c r="J27" i="14"/>
  <c r="I27" i="14"/>
  <c r="K26" i="14"/>
  <c r="J26" i="14"/>
  <c r="I26" i="14"/>
  <c r="K25" i="14"/>
  <c r="J25" i="14"/>
  <c r="I25" i="14"/>
  <c r="K24" i="14"/>
  <c r="J24" i="14"/>
  <c r="I24" i="14"/>
  <c r="K23" i="14"/>
  <c r="J23" i="14"/>
  <c r="I23" i="14"/>
  <c r="K22" i="14"/>
  <c r="J22" i="14"/>
  <c r="I22" i="14"/>
  <c r="J2" i="14"/>
  <c r="Y2" i="14" s="1"/>
  <c r="I2" i="14"/>
  <c r="M2" i="14" s="1"/>
  <c r="H2" i="14"/>
  <c r="L2" i="14" s="1"/>
  <c r="Q21" i="13"/>
  <c r="T21" i="13" s="1"/>
  <c r="Q22" i="13"/>
  <c r="T22" i="13" s="1"/>
  <c r="Q23" i="13"/>
  <c r="T23" i="13" s="1"/>
  <c r="Q24" i="13"/>
  <c r="T24" i="13" s="1"/>
  <c r="Q25" i="13"/>
  <c r="T25" i="13" s="1"/>
  <c r="Q26" i="13"/>
  <c r="T26" i="13" s="1"/>
  <c r="Q27" i="13"/>
  <c r="T27" i="13" s="1"/>
  <c r="Q28" i="13"/>
  <c r="T28" i="13" s="1"/>
  <c r="Q29" i="13"/>
  <c r="Q30" i="13"/>
  <c r="T30" i="13" s="1"/>
  <c r="Q31" i="13"/>
  <c r="Q32" i="13"/>
  <c r="T32" i="13" s="1"/>
  <c r="Q33" i="13"/>
  <c r="T33" i="13" s="1"/>
  <c r="Q20" i="13"/>
  <c r="T20" i="13" s="1"/>
  <c r="P21" i="13"/>
  <c r="S21" i="13" s="1"/>
  <c r="P22" i="13"/>
  <c r="S22" i="13" s="1"/>
  <c r="P23" i="13"/>
  <c r="S23" i="13" s="1"/>
  <c r="P24" i="13"/>
  <c r="S24" i="13" s="1"/>
  <c r="P25" i="13"/>
  <c r="S25" i="13" s="1"/>
  <c r="P26" i="13"/>
  <c r="S26" i="13" s="1"/>
  <c r="P27" i="13"/>
  <c r="S27" i="13" s="1"/>
  <c r="P28" i="13"/>
  <c r="S28" i="13" s="1"/>
  <c r="P29" i="13"/>
  <c r="S29" i="13" s="1"/>
  <c r="P30" i="13"/>
  <c r="S30" i="13" s="1"/>
  <c r="P31" i="13"/>
  <c r="P32" i="13"/>
  <c r="S32" i="13" s="1"/>
  <c r="P33" i="13"/>
  <c r="S33" i="13" s="1"/>
  <c r="P20" i="13"/>
  <c r="S20" i="13" s="1"/>
  <c r="O21" i="13"/>
  <c r="R21" i="13" s="1"/>
  <c r="O22" i="13"/>
  <c r="R22" i="13" s="1"/>
  <c r="O23" i="13"/>
  <c r="R23" i="13" s="1"/>
  <c r="O24" i="13"/>
  <c r="R24" i="13" s="1"/>
  <c r="O25" i="13"/>
  <c r="R25" i="13" s="1"/>
  <c r="O26" i="13"/>
  <c r="R26" i="13" s="1"/>
  <c r="O27" i="13"/>
  <c r="R27" i="13" s="1"/>
  <c r="O28" i="13"/>
  <c r="R28" i="13" s="1"/>
  <c r="O29" i="13"/>
  <c r="R29" i="13" s="1"/>
  <c r="O30" i="13"/>
  <c r="R30" i="13" s="1"/>
  <c r="O31" i="13"/>
  <c r="O32" i="13"/>
  <c r="R32" i="13" s="1"/>
  <c r="O33" i="13"/>
  <c r="R33" i="13" s="1"/>
  <c r="O20" i="13"/>
  <c r="R20" i="13" s="1"/>
  <c r="K21" i="13"/>
  <c r="K22" i="13"/>
  <c r="K23" i="13"/>
  <c r="K24" i="13"/>
  <c r="K25" i="13"/>
  <c r="K26" i="13"/>
  <c r="K27" i="13"/>
  <c r="K28" i="13"/>
  <c r="K29" i="13"/>
  <c r="K30" i="13"/>
  <c r="K31" i="13"/>
  <c r="K32" i="13"/>
  <c r="K20" i="13"/>
  <c r="J21" i="13"/>
  <c r="J22" i="13"/>
  <c r="J23" i="13"/>
  <c r="J24" i="13"/>
  <c r="J25" i="13"/>
  <c r="J26" i="13"/>
  <c r="J27" i="13"/>
  <c r="J28" i="13"/>
  <c r="J29" i="13"/>
  <c r="J30" i="13"/>
  <c r="J31" i="13"/>
  <c r="J32" i="13"/>
  <c r="J20" i="13"/>
  <c r="I21" i="13"/>
  <c r="I22" i="13"/>
  <c r="I23" i="13"/>
  <c r="I24" i="13"/>
  <c r="I25" i="13"/>
  <c r="I26" i="13"/>
  <c r="I27" i="13"/>
  <c r="I28" i="13"/>
  <c r="I29" i="13"/>
  <c r="I30" i="13"/>
  <c r="I31" i="13"/>
  <c r="I32" i="13"/>
  <c r="I20" i="13"/>
  <c r="J3" i="13"/>
  <c r="N3" i="13" s="1"/>
  <c r="J4" i="13"/>
  <c r="N4" i="13" s="1"/>
  <c r="J5" i="13"/>
  <c r="Y5" i="13" s="1"/>
  <c r="J6" i="13"/>
  <c r="N6" i="13" s="1"/>
  <c r="J7" i="13"/>
  <c r="S7" i="13" s="1"/>
  <c r="J8" i="13"/>
  <c r="S8" i="13" s="1"/>
  <c r="J9" i="13"/>
  <c r="Y9" i="13" s="1"/>
  <c r="J10" i="13"/>
  <c r="S10" i="13" s="1"/>
  <c r="J11" i="13"/>
  <c r="N11" i="13" s="1"/>
  <c r="J12" i="13"/>
  <c r="N12" i="13" s="1"/>
  <c r="J14" i="13"/>
  <c r="S14" i="13" s="1"/>
  <c r="J15" i="13"/>
  <c r="Y15" i="13" s="1"/>
  <c r="J2" i="13"/>
  <c r="Y2" i="13" s="1"/>
  <c r="I3" i="13"/>
  <c r="R3" i="13" s="1"/>
  <c r="I4" i="13"/>
  <c r="X4" i="13" s="1"/>
  <c r="I5" i="13"/>
  <c r="R5" i="13" s="1"/>
  <c r="I6" i="13"/>
  <c r="M6" i="13" s="1"/>
  <c r="I7" i="13"/>
  <c r="X7" i="13" s="1"/>
  <c r="I8" i="13"/>
  <c r="X8" i="13" s="1"/>
  <c r="I9" i="13"/>
  <c r="M9" i="13" s="1"/>
  <c r="I10" i="13"/>
  <c r="R10" i="13" s="1"/>
  <c r="I11" i="13"/>
  <c r="X11" i="13" s="1"/>
  <c r="I12" i="13"/>
  <c r="X12" i="13" s="1"/>
  <c r="I14" i="13"/>
  <c r="R14" i="13" s="1"/>
  <c r="I15" i="13"/>
  <c r="X15" i="13" s="1"/>
  <c r="I2" i="13"/>
  <c r="X2" i="13" s="1"/>
  <c r="H3" i="13"/>
  <c r="W3" i="13" s="1"/>
  <c r="H4" i="13"/>
  <c r="L4" i="13" s="1"/>
  <c r="H5" i="13"/>
  <c r="Q5" i="13" s="1"/>
  <c r="H6" i="13"/>
  <c r="Q6" i="13" s="1"/>
  <c r="H7" i="13"/>
  <c r="L7" i="13" s="1"/>
  <c r="H8" i="13"/>
  <c r="W8" i="13" s="1"/>
  <c r="H9" i="13"/>
  <c r="L9" i="13" s="1"/>
  <c r="H10" i="13"/>
  <c r="Q10" i="13" s="1"/>
  <c r="H11" i="13"/>
  <c r="Q11" i="13" s="1"/>
  <c r="H12" i="13"/>
  <c r="L12" i="13" s="1"/>
  <c r="H14" i="13"/>
  <c r="L14" i="13" s="1"/>
  <c r="H15" i="13"/>
  <c r="L15" i="13" s="1"/>
  <c r="H2" i="13"/>
  <c r="W2" i="13" s="1"/>
  <c r="AT29" i="10"/>
  <c r="AT30" i="10"/>
  <c r="AT31" i="10"/>
  <c r="AT32" i="10"/>
  <c r="AT33" i="10"/>
  <c r="AT34" i="10"/>
  <c r="AT35" i="10"/>
  <c r="AT36" i="10"/>
  <c r="AT37" i="10"/>
  <c r="AT38" i="10"/>
  <c r="AT39" i="10"/>
  <c r="AT40" i="10"/>
  <c r="AT41" i="10"/>
  <c r="AT42" i="10"/>
  <c r="AT28" i="10"/>
  <c r="AS29" i="10"/>
  <c r="AS30" i="10"/>
  <c r="AS31" i="10"/>
  <c r="AS32" i="10"/>
  <c r="AS33" i="10"/>
  <c r="AS34" i="10"/>
  <c r="AS35" i="10"/>
  <c r="AS36" i="10"/>
  <c r="AS37" i="10"/>
  <c r="AS38" i="10"/>
  <c r="AS39" i="10"/>
  <c r="AS40" i="10"/>
  <c r="AS41" i="10"/>
  <c r="AS42" i="10"/>
  <c r="AS28" i="10"/>
  <c r="AR28" i="10"/>
  <c r="AR29" i="10"/>
  <c r="AR30" i="10"/>
  <c r="AR31" i="10"/>
  <c r="AR32" i="10"/>
  <c r="AR33" i="10"/>
  <c r="AR34" i="10"/>
  <c r="AR35" i="10"/>
  <c r="AR36" i="10"/>
  <c r="AR37" i="10"/>
  <c r="AR38" i="10"/>
  <c r="AR39" i="10"/>
  <c r="AR40" i="10"/>
  <c r="AR41" i="10"/>
  <c r="AR42" i="10"/>
  <c r="X14" i="10"/>
  <c r="AA14" i="10"/>
  <c r="R2" i="29" l="1"/>
  <c r="X4" i="29"/>
  <c r="V2" i="29"/>
  <c r="S2" i="29"/>
  <c r="X3" i="29"/>
  <c r="X2" i="29"/>
  <c r="S4" i="29"/>
  <c r="R16" i="29"/>
  <c r="V3" i="29"/>
  <c r="Q2" i="29"/>
  <c r="W3" i="29"/>
  <c r="W16" i="29" s="1"/>
  <c r="Q4" i="29"/>
  <c r="AC3" i="29"/>
  <c r="Q3" i="29"/>
  <c r="AD3" i="29"/>
  <c r="W2" i="28"/>
  <c r="AC2" i="28"/>
  <c r="AC16" i="28" s="1"/>
  <c r="V4" i="28"/>
  <c r="W3" i="28"/>
  <c r="X3" i="28"/>
  <c r="AC3" i="28"/>
  <c r="W4" i="28"/>
  <c r="W16" i="28" s="1"/>
  <c r="AB2" i="28"/>
  <c r="AB16" i="28" s="1"/>
  <c r="AE18" i="28" s="1"/>
  <c r="AB4" i="28"/>
  <c r="AC4" i="28"/>
  <c r="V3" i="28"/>
  <c r="V16" i="28" s="1"/>
  <c r="Q16" i="28"/>
  <c r="R16" i="28"/>
  <c r="S2" i="28"/>
  <c r="AB3" i="28"/>
  <c r="S4" i="28"/>
  <c r="AD2" i="28"/>
  <c r="AD16" i="28" s="1"/>
  <c r="AD3" i="28"/>
  <c r="X4" i="28"/>
  <c r="AB5" i="27"/>
  <c r="AD9" i="27"/>
  <c r="AB4" i="27"/>
  <c r="V4" i="27"/>
  <c r="Q2" i="27"/>
  <c r="AD5" i="27"/>
  <c r="R8" i="27"/>
  <c r="AC2" i="27"/>
  <c r="AC16" i="27" s="1"/>
  <c r="R4" i="27"/>
  <c r="V3" i="27"/>
  <c r="S6" i="27"/>
  <c r="AB8" i="27"/>
  <c r="W4" i="27"/>
  <c r="AC9" i="27"/>
  <c r="R2" i="27"/>
  <c r="S2" i="27"/>
  <c r="R3" i="27"/>
  <c r="AB10" i="27"/>
  <c r="Q9" i="27"/>
  <c r="Q7" i="27"/>
  <c r="S8" i="27"/>
  <c r="Q6" i="27"/>
  <c r="W3" i="27"/>
  <c r="W16" i="27" s="1"/>
  <c r="S10" i="27"/>
  <c r="V2" i="27"/>
  <c r="R10" i="27"/>
  <c r="S7" i="27"/>
  <c r="R7" i="27"/>
  <c r="AD2" i="27"/>
  <c r="AD16" i="27" s="1"/>
  <c r="AD4" i="27"/>
  <c r="X3" i="27"/>
  <c r="X16" i="27" s="1"/>
  <c r="AB3" i="27"/>
  <c r="AD3" i="27"/>
  <c r="AC3" i="26"/>
  <c r="R3" i="26"/>
  <c r="Q3" i="26"/>
  <c r="W4" i="26"/>
  <c r="W16" i="26" s="1"/>
  <c r="V4" i="26"/>
  <c r="V16" i="26" s="1"/>
  <c r="S4" i="26"/>
  <c r="X2" i="26"/>
  <c r="X16" i="26" s="1"/>
  <c r="AD3" i="26"/>
  <c r="S3" i="26"/>
  <c r="Q2" i="26"/>
  <c r="R2" i="26"/>
  <c r="AC2" i="26"/>
  <c r="AC16" i="26" s="1"/>
  <c r="AC4" i="26"/>
  <c r="AC6" i="26"/>
  <c r="AC8" i="26"/>
  <c r="AC10" i="26"/>
  <c r="AD2" i="26"/>
  <c r="AD16" i="26" s="1"/>
  <c r="AD4" i="26"/>
  <c r="AD6" i="26"/>
  <c r="AD8" i="26"/>
  <c r="AD10" i="26"/>
  <c r="AB3" i="26"/>
  <c r="AB5" i="26"/>
  <c r="AB7" i="26"/>
  <c r="AB9" i="26"/>
  <c r="AB2" i="26"/>
  <c r="AB16" i="26" s="1"/>
  <c r="AE18" i="26" s="1"/>
  <c r="AB4" i="26"/>
  <c r="AB6" i="26"/>
  <c r="AB2" i="25"/>
  <c r="Q7" i="25"/>
  <c r="AD2" i="25"/>
  <c r="R10" i="25"/>
  <c r="Q8" i="25"/>
  <c r="R3" i="25"/>
  <c r="R2" i="25"/>
  <c r="S2" i="25"/>
  <c r="Q9" i="25"/>
  <c r="S10" i="25"/>
  <c r="Q10" i="25"/>
  <c r="S5" i="25"/>
  <c r="S4" i="25"/>
  <c r="AD4" i="25"/>
  <c r="R9" i="25"/>
  <c r="S3" i="25"/>
  <c r="Q2" i="25"/>
  <c r="R4" i="25"/>
  <c r="Q3" i="25"/>
  <c r="S6" i="25"/>
  <c r="X10" i="25"/>
  <c r="V6" i="25"/>
  <c r="W8" i="25"/>
  <c r="X9" i="25"/>
  <c r="V5" i="25"/>
  <c r="W7" i="25"/>
  <c r="X8" i="25"/>
  <c r="V4" i="25"/>
  <c r="W6" i="25"/>
  <c r="X7" i="25"/>
  <c r="W5" i="25"/>
  <c r="X6" i="25"/>
  <c r="Q5" i="25"/>
  <c r="S8" i="25"/>
  <c r="V9" i="25"/>
  <c r="AB7" i="25"/>
  <c r="AB3" i="25"/>
  <c r="AD5" i="25"/>
  <c r="AD3" i="25"/>
  <c r="AD9" i="25"/>
  <c r="AD7" i="25"/>
  <c r="AD16" i="25"/>
  <c r="AC3" i="25"/>
  <c r="AC5" i="25"/>
  <c r="AC7" i="25"/>
  <c r="AC9" i="25"/>
  <c r="AB6" i="25"/>
  <c r="AB10" i="25"/>
  <c r="AB4" i="25"/>
  <c r="AB16" i="25" s="1"/>
  <c r="AC2" i="25"/>
  <c r="AC4" i="25"/>
  <c r="AC6" i="25"/>
  <c r="AC8" i="25"/>
  <c r="AC10" i="25"/>
  <c r="AB8" i="25"/>
  <c r="AB3" i="24"/>
  <c r="R2" i="24"/>
  <c r="V2" i="24"/>
  <c r="V4" i="24"/>
  <c r="W8" i="24"/>
  <c r="W7" i="24"/>
  <c r="X9" i="24"/>
  <c r="AC9" i="24"/>
  <c r="V10" i="24"/>
  <c r="V5" i="24"/>
  <c r="X6" i="24"/>
  <c r="V9" i="24"/>
  <c r="V8" i="24"/>
  <c r="W3" i="24"/>
  <c r="X5" i="24"/>
  <c r="W6" i="24"/>
  <c r="W5" i="24"/>
  <c r="V7" i="24"/>
  <c r="W10" i="24"/>
  <c r="X2" i="24"/>
  <c r="X4" i="24"/>
  <c r="X3" i="24"/>
  <c r="Q8" i="24"/>
  <c r="S8" i="24"/>
  <c r="AC2" i="24"/>
  <c r="AC8" i="24"/>
  <c r="Q3" i="24"/>
  <c r="AB6" i="24"/>
  <c r="AC3" i="24"/>
  <c r="R12" i="24"/>
  <c r="R11" i="24"/>
  <c r="AC11" i="24"/>
  <c r="Q11" i="24"/>
  <c r="AB2" i="24"/>
  <c r="Q9" i="24"/>
  <c r="R4" i="24"/>
  <c r="S10" i="24"/>
  <c r="Q12" i="24"/>
  <c r="Q4" i="24"/>
  <c r="S7" i="24"/>
  <c r="AB12" i="24"/>
  <c r="Q7" i="24"/>
  <c r="AC4" i="24"/>
  <c r="Q6" i="24"/>
  <c r="R9" i="24"/>
  <c r="S12" i="24"/>
  <c r="AC6" i="24"/>
  <c r="AC12" i="24"/>
  <c r="AD2" i="24"/>
  <c r="AD4" i="24"/>
  <c r="AD6" i="24"/>
  <c r="AD9" i="24"/>
  <c r="AD11" i="24"/>
  <c r="AD12" i="24"/>
  <c r="AD14" i="24"/>
  <c r="AB5" i="24"/>
  <c r="AB10" i="24"/>
  <c r="AB13" i="24"/>
  <c r="AC5" i="24"/>
  <c r="AC10" i="24"/>
  <c r="AC15" i="24"/>
  <c r="AD3" i="24"/>
  <c r="AD5" i="24"/>
  <c r="AD7" i="24"/>
  <c r="AD8" i="24"/>
  <c r="AD10" i="24"/>
  <c r="AD13" i="24"/>
  <c r="AD15" i="24"/>
  <c r="AC7" i="24"/>
  <c r="AC13" i="24"/>
  <c r="Q2" i="23"/>
  <c r="R2" i="23"/>
  <c r="S2" i="23"/>
  <c r="V7" i="23"/>
  <c r="V6" i="23"/>
  <c r="Q14" i="23"/>
  <c r="AC17" i="23"/>
  <c r="AC16" i="23"/>
  <c r="AD12" i="23"/>
  <c r="AD11" i="23"/>
  <c r="R13" i="23"/>
  <c r="W9" i="23"/>
  <c r="AD8" i="23"/>
  <c r="Q10" i="23"/>
  <c r="Q9" i="23"/>
  <c r="S14" i="23"/>
  <c r="W8" i="23"/>
  <c r="AD7" i="23"/>
  <c r="Q11" i="23"/>
  <c r="W17" i="23"/>
  <c r="W16" i="23"/>
  <c r="W10" i="23"/>
  <c r="Q17" i="23"/>
  <c r="S6" i="23"/>
  <c r="X3" i="23"/>
  <c r="AD6" i="23"/>
  <c r="R5" i="23"/>
  <c r="S4" i="23"/>
  <c r="W7" i="23"/>
  <c r="Q8" i="23"/>
  <c r="Q16" i="23"/>
  <c r="Q7" i="23"/>
  <c r="S13" i="23"/>
  <c r="V15" i="23"/>
  <c r="W15" i="23"/>
  <c r="W5" i="23"/>
  <c r="AD15" i="23"/>
  <c r="AD5" i="23"/>
  <c r="S3" i="23"/>
  <c r="Q6" i="23"/>
  <c r="S12" i="23"/>
  <c r="V14" i="23"/>
  <c r="W14" i="23"/>
  <c r="X2" i="23"/>
  <c r="AD14" i="23"/>
  <c r="AD4" i="23"/>
  <c r="S5" i="23"/>
  <c r="W6" i="23"/>
  <c r="Q15" i="23"/>
  <c r="Q3" i="23"/>
  <c r="S11" i="23"/>
  <c r="V8" i="23"/>
  <c r="W13" i="23"/>
  <c r="AD13" i="23"/>
  <c r="X17" i="23"/>
  <c r="X10" i="23"/>
  <c r="AB12" i="23"/>
  <c r="AB4" i="23"/>
  <c r="R11" i="23"/>
  <c r="V5" i="23"/>
  <c r="X8" i="23"/>
  <c r="AB17" i="23"/>
  <c r="AB10" i="23"/>
  <c r="R9" i="23"/>
  <c r="S17" i="23"/>
  <c r="S10" i="23"/>
  <c r="V12" i="23"/>
  <c r="V4" i="23"/>
  <c r="X15" i="23"/>
  <c r="X7" i="23"/>
  <c r="AB16" i="23"/>
  <c r="AB9" i="23"/>
  <c r="AC2" i="23"/>
  <c r="AC8" i="23"/>
  <c r="AC12" i="23"/>
  <c r="R12" i="23"/>
  <c r="AC3" i="23"/>
  <c r="R3" i="23"/>
  <c r="R10" i="23"/>
  <c r="S16" i="23"/>
  <c r="S9" i="23"/>
  <c r="V2" i="23"/>
  <c r="V11" i="23"/>
  <c r="V3" i="23"/>
  <c r="AC15" i="23"/>
  <c r="AC7" i="23"/>
  <c r="AC4" i="23"/>
  <c r="AC11" i="23"/>
  <c r="Q13" i="23"/>
  <c r="Q5" i="23"/>
  <c r="W4" i="23"/>
  <c r="AC14" i="23"/>
  <c r="AC6" i="23"/>
  <c r="AB13" i="23"/>
  <c r="X16" i="23"/>
  <c r="X9" i="23"/>
  <c r="AB3" i="21"/>
  <c r="Q5" i="21"/>
  <c r="AD3" i="21"/>
  <c r="R4" i="21"/>
  <c r="AD4" i="21"/>
  <c r="AD2" i="21"/>
  <c r="AD5" i="21" s="1"/>
  <c r="AC2" i="21"/>
  <c r="AC5" i="21" s="1"/>
  <c r="V2" i="21"/>
  <c r="W4" i="21"/>
  <c r="W2" i="21"/>
  <c r="V4" i="21"/>
  <c r="X2" i="21"/>
  <c r="AC3" i="21"/>
  <c r="X4" i="21"/>
  <c r="X3" i="21"/>
  <c r="AB2" i="21"/>
  <c r="S5" i="21"/>
  <c r="AB4" i="21"/>
  <c r="L3" i="20"/>
  <c r="Q4" i="20"/>
  <c r="M3" i="20"/>
  <c r="M5" i="20" s="1"/>
  <c r="R4" i="20"/>
  <c r="R2" i="20"/>
  <c r="Q3" i="20"/>
  <c r="Q5" i="20" s="1"/>
  <c r="S4" i="20"/>
  <c r="S2" i="20"/>
  <c r="X3" i="20"/>
  <c r="L5" i="20"/>
  <c r="Y3" i="20"/>
  <c r="Y5" i="20" s="1"/>
  <c r="N3" i="20"/>
  <c r="N2" i="20"/>
  <c r="N4" i="20"/>
  <c r="X2" i="20"/>
  <c r="X4" i="20"/>
  <c r="W4" i="20"/>
  <c r="W5" i="20" s="1"/>
  <c r="M3" i="19"/>
  <c r="Y4" i="19"/>
  <c r="Q3" i="19"/>
  <c r="R4" i="19"/>
  <c r="S3" i="19"/>
  <c r="R3" i="19"/>
  <c r="X4" i="19"/>
  <c r="X5" i="19" s="1"/>
  <c r="N3" i="19"/>
  <c r="N5" i="19" s="1"/>
  <c r="N4" i="19"/>
  <c r="W4" i="19"/>
  <c r="W3" i="19"/>
  <c r="L2" i="19"/>
  <c r="M2" i="19"/>
  <c r="S2" i="19"/>
  <c r="L4" i="19"/>
  <c r="Q2" i="19"/>
  <c r="Q5" i="19" s="1"/>
  <c r="R2" i="19"/>
  <c r="Y2" i="19"/>
  <c r="R4" i="18"/>
  <c r="M4" i="18"/>
  <c r="L8" i="18"/>
  <c r="N4" i="18"/>
  <c r="Q4" i="18"/>
  <c r="N2" i="18"/>
  <c r="X2" i="18"/>
  <c r="Q2" i="18"/>
  <c r="Y6" i="18"/>
  <c r="M8" i="18"/>
  <c r="X6" i="18"/>
  <c r="L2" i="18"/>
  <c r="X8" i="18"/>
  <c r="M2" i="18"/>
  <c r="Q6" i="18"/>
  <c r="S5" i="18"/>
  <c r="R6" i="18"/>
  <c r="Y8" i="18"/>
  <c r="Y4" i="18"/>
  <c r="L6" i="18"/>
  <c r="N8" i="18"/>
  <c r="S9" i="18"/>
  <c r="S3" i="18"/>
  <c r="Q8" i="18"/>
  <c r="Y2" i="18"/>
  <c r="L4" i="18"/>
  <c r="N6" i="18"/>
  <c r="S7" i="18"/>
  <c r="L3" i="18"/>
  <c r="Y3" i="18"/>
  <c r="L5" i="18"/>
  <c r="Y5" i="18"/>
  <c r="L9" i="18"/>
  <c r="R3" i="18"/>
  <c r="R5" i="18"/>
  <c r="R7" i="18"/>
  <c r="R9" i="18"/>
  <c r="W3" i="18"/>
  <c r="X7" i="18"/>
  <c r="X9" i="18"/>
  <c r="M3" i="18"/>
  <c r="M5" i="18"/>
  <c r="W5" i="18"/>
  <c r="W7" i="18"/>
  <c r="W9" i="18"/>
  <c r="N7" i="18"/>
  <c r="N9" i="18"/>
  <c r="L7" i="18"/>
  <c r="L3" i="17"/>
  <c r="N4" i="17"/>
  <c r="N3" i="17"/>
  <c r="M3" i="17"/>
  <c r="M5" i="17" s="1"/>
  <c r="N2" i="17"/>
  <c r="L2" i="17"/>
  <c r="R4" i="17"/>
  <c r="Q2" i="17"/>
  <c r="Q4" i="17"/>
  <c r="W3" i="17"/>
  <c r="R2" i="17"/>
  <c r="S4" i="17"/>
  <c r="S2" i="17"/>
  <c r="X3" i="17"/>
  <c r="Y3" i="17"/>
  <c r="Y5" i="17" s="1"/>
  <c r="W4" i="17"/>
  <c r="X2" i="17"/>
  <c r="X4" i="17"/>
  <c r="L8" i="16"/>
  <c r="L6" i="16"/>
  <c r="N8" i="16"/>
  <c r="L2" i="16"/>
  <c r="N3" i="16"/>
  <c r="N4" i="16"/>
  <c r="L4" i="16"/>
  <c r="N6" i="16"/>
  <c r="L3" i="16"/>
  <c r="Y5" i="16"/>
  <c r="S5" i="16"/>
  <c r="M10" i="16"/>
  <c r="X3" i="16"/>
  <c r="W8" i="16"/>
  <c r="X8" i="16"/>
  <c r="W3" i="16"/>
  <c r="Y7" i="16"/>
  <c r="X6" i="16"/>
  <c r="W4" i="16"/>
  <c r="S2" i="16"/>
  <c r="X4" i="16"/>
  <c r="S9" i="16"/>
  <c r="S7" i="16"/>
  <c r="Y2" i="16"/>
  <c r="W6" i="16"/>
  <c r="Y9" i="16"/>
  <c r="R2" i="16"/>
  <c r="R3" i="16"/>
  <c r="R4" i="16"/>
  <c r="R5" i="16"/>
  <c r="R6" i="16"/>
  <c r="R7" i="16"/>
  <c r="R8" i="16"/>
  <c r="R9" i="16"/>
  <c r="Q5" i="16"/>
  <c r="Q7" i="16"/>
  <c r="Q9" i="16"/>
  <c r="Y3" i="16"/>
  <c r="Y4" i="16"/>
  <c r="Y8" i="16"/>
  <c r="W2" i="16"/>
  <c r="W5" i="16"/>
  <c r="W9" i="16"/>
  <c r="X2" i="16"/>
  <c r="X5" i="16"/>
  <c r="X7" i="16"/>
  <c r="X9" i="16"/>
  <c r="Y6" i="16"/>
  <c r="W7" i="16"/>
  <c r="R17" i="14"/>
  <c r="S16" i="14"/>
  <c r="N8" i="14"/>
  <c r="M8" i="14"/>
  <c r="Y16" i="14"/>
  <c r="X16" i="14"/>
  <c r="W16" i="14"/>
  <c r="Y8" i="14"/>
  <c r="M14" i="14"/>
  <c r="L14" i="14"/>
  <c r="Q17" i="14"/>
  <c r="M9" i="14"/>
  <c r="L9" i="14"/>
  <c r="S11" i="14"/>
  <c r="W14" i="14"/>
  <c r="S9" i="14"/>
  <c r="W9" i="14"/>
  <c r="R9" i="14"/>
  <c r="M16" i="14"/>
  <c r="L8" i="14"/>
  <c r="Q8" i="14"/>
  <c r="X8" i="14"/>
  <c r="L16" i="14"/>
  <c r="S17" i="14"/>
  <c r="M4" i="14"/>
  <c r="R11" i="14"/>
  <c r="S4" i="14"/>
  <c r="X14" i="14"/>
  <c r="R4" i="14"/>
  <c r="N17" i="14"/>
  <c r="N11" i="14"/>
  <c r="M17" i="14"/>
  <c r="M11" i="14"/>
  <c r="L17" i="14"/>
  <c r="N9" i="14"/>
  <c r="N4" i="14"/>
  <c r="L15" i="14"/>
  <c r="M12" i="14"/>
  <c r="L7" i="14"/>
  <c r="M5" i="14"/>
  <c r="Q15" i="14"/>
  <c r="R12" i="14"/>
  <c r="Q7" i="14"/>
  <c r="R5" i="14"/>
  <c r="N14" i="14"/>
  <c r="L12" i="14"/>
  <c r="L5" i="14"/>
  <c r="S14" i="14"/>
  <c r="Q12" i="14"/>
  <c r="Q5" i="14"/>
  <c r="N13" i="14"/>
  <c r="L11" i="14"/>
  <c r="N6" i="14"/>
  <c r="S13" i="14"/>
  <c r="Q11" i="14"/>
  <c r="S6" i="14"/>
  <c r="Q4" i="14"/>
  <c r="W4" i="14"/>
  <c r="M13" i="14"/>
  <c r="N10" i="14"/>
  <c r="M6" i="14"/>
  <c r="N3" i="14"/>
  <c r="R13" i="14"/>
  <c r="S10" i="14"/>
  <c r="R6" i="14"/>
  <c r="S3" i="14"/>
  <c r="N2" i="14"/>
  <c r="N15" i="14"/>
  <c r="L13" i="14"/>
  <c r="M10" i="14"/>
  <c r="N7" i="14"/>
  <c r="L6" i="14"/>
  <c r="M3" i="14"/>
  <c r="S15" i="14"/>
  <c r="Q13" i="14"/>
  <c r="R10" i="14"/>
  <c r="S7" i="14"/>
  <c r="Q6" i="14"/>
  <c r="R3" i="14"/>
  <c r="M15" i="14"/>
  <c r="N12" i="14"/>
  <c r="L10" i="14"/>
  <c r="M7" i="14"/>
  <c r="N5" i="14"/>
  <c r="L3" i="14"/>
  <c r="R15" i="14"/>
  <c r="S12" i="14"/>
  <c r="Q10" i="14"/>
  <c r="R7" i="14"/>
  <c r="S5" i="14"/>
  <c r="Q3" i="14"/>
  <c r="Q2" i="14"/>
  <c r="R2" i="14"/>
  <c r="S2" i="14"/>
  <c r="W2" i="14"/>
  <c r="X2" i="14"/>
  <c r="L8" i="13"/>
  <c r="N10" i="13"/>
  <c r="N15" i="13"/>
  <c r="M15" i="13"/>
  <c r="N5" i="13"/>
  <c r="M10" i="13"/>
  <c r="N14" i="13"/>
  <c r="M5" i="13"/>
  <c r="M14" i="13"/>
  <c r="N9" i="13"/>
  <c r="N8" i="13"/>
  <c r="L11" i="13"/>
  <c r="L3" i="13"/>
  <c r="M12" i="13"/>
  <c r="M8" i="13"/>
  <c r="M4" i="13"/>
  <c r="L2" i="13"/>
  <c r="L10" i="13"/>
  <c r="N2" i="13"/>
  <c r="N7" i="13"/>
  <c r="L6" i="13"/>
  <c r="L5" i="13"/>
  <c r="M2" i="13"/>
  <c r="M11" i="13"/>
  <c r="M7" i="13"/>
  <c r="M3" i="13"/>
  <c r="R8" i="13"/>
  <c r="R7" i="13"/>
  <c r="S6" i="13"/>
  <c r="S5" i="13"/>
  <c r="W12" i="13"/>
  <c r="W11" i="13"/>
  <c r="S15" i="13"/>
  <c r="W10" i="13"/>
  <c r="R15" i="13"/>
  <c r="W7" i="13"/>
  <c r="Y14" i="13"/>
  <c r="X9" i="13"/>
  <c r="Y8" i="13"/>
  <c r="Y7" i="13"/>
  <c r="S9" i="13"/>
  <c r="Q4" i="13"/>
  <c r="W5" i="13"/>
  <c r="Q14" i="13"/>
  <c r="Q12" i="13"/>
  <c r="W6" i="13"/>
  <c r="R9" i="13"/>
  <c r="Q3" i="13"/>
  <c r="W4" i="13"/>
  <c r="Y6" i="13"/>
  <c r="R4" i="13"/>
  <c r="S2" i="13"/>
  <c r="Q9" i="13"/>
  <c r="R2" i="13"/>
  <c r="X5" i="13"/>
  <c r="S12" i="13"/>
  <c r="Q7" i="13"/>
  <c r="W15" i="13"/>
  <c r="X14" i="13"/>
  <c r="W14" i="13"/>
  <c r="Y12" i="13"/>
  <c r="R11" i="13"/>
  <c r="X3" i="13"/>
  <c r="Q15" i="13"/>
  <c r="Y10" i="13"/>
  <c r="S4" i="13"/>
  <c r="R12" i="13"/>
  <c r="R6" i="13"/>
  <c r="S3" i="13"/>
  <c r="Q8" i="13"/>
  <c r="Q2" i="13"/>
  <c r="W9" i="13"/>
  <c r="X10" i="13"/>
  <c r="X6" i="13"/>
  <c r="Y4" i="13"/>
  <c r="Y3" i="13"/>
  <c r="V16" i="29" l="1"/>
  <c r="X16" i="29"/>
  <c r="S16" i="29"/>
  <c r="Y16" i="29"/>
  <c r="Q16" i="29"/>
  <c r="X16" i="28"/>
  <c r="Y16" i="28"/>
  <c r="S16" i="28"/>
  <c r="V16" i="27"/>
  <c r="Q16" i="27"/>
  <c r="S16" i="27"/>
  <c r="R16" i="27"/>
  <c r="Y16" i="27"/>
  <c r="S16" i="26"/>
  <c r="Y16" i="26"/>
  <c r="Q16" i="26"/>
  <c r="R16" i="26"/>
  <c r="Q16" i="25"/>
  <c r="X16" i="25"/>
  <c r="R16" i="25"/>
  <c r="V16" i="25"/>
  <c r="S16" i="25"/>
  <c r="W16" i="25"/>
  <c r="Y16" i="25" s="1"/>
  <c r="AC16" i="25"/>
  <c r="AE18" i="25" s="1"/>
  <c r="Q16" i="24"/>
  <c r="X16" i="24"/>
  <c r="R16" i="24"/>
  <c r="S16" i="24"/>
  <c r="AC16" i="24"/>
  <c r="W16" i="24"/>
  <c r="AB16" i="24"/>
  <c r="V16" i="24"/>
  <c r="AD16" i="24"/>
  <c r="AB18" i="23"/>
  <c r="Q18" i="23"/>
  <c r="AD18" i="23"/>
  <c r="W18" i="23"/>
  <c r="R18" i="23"/>
  <c r="AC18" i="23"/>
  <c r="X18" i="23"/>
  <c r="S18" i="23"/>
  <c r="V18" i="23"/>
  <c r="R5" i="21"/>
  <c r="W5" i="21"/>
  <c r="AB5" i="21"/>
  <c r="V5" i="21"/>
  <c r="X5" i="21"/>
  <c r="S5" i="20"/>
  <c r="R5" i="20"/>
  <c r="T5" i="20"/>
  <c r="X5" i="20"/>
  <c r="Z5" i="20" s="1"/>
  <c r="N5" i="20"/>
  <c r="O5" i="20" s="1"/>
  <c r="L5" i="19"/>
  <c r="R5" i="19"/>
  <c r="M5" i="19"/>
  <c r="O5" i="19" s="1"/>
  <c r="W5" i="19"/>
  <c r="S5" i="19"/>
  <c r="T5" i="19" s="1"/>
  <c r="Y5" i="19"/>
  <c r="S10" i="18"/>
  <c r="Q10" i="18"/>
  <c r="N10" i="18"/>
  <c r="M10" i="18"/>
  <c r="X10" i="18"/>
  <c r="Y10" i="18"/>
  <c r="L10" i="18"/>
  <c r="W10" i="18"/>
  <c r="R10" i="18"/>
  <c r="Q5" i="17"/>
  <c r="W5" i="17"/>
  <c r="R5" i="17"/>
  <c r="S5" i="17"/>
  <c r="T5" i="17" s="1"/>
  <c r="N5" i="17"/>
  <c r="X5" i="17"/>
  <c r="L5" i="17"/>
  <c r="Y10" i="16"/>
  <c r="S10" i="16"/>
  <c r="L10" i="16"/>
  <c r="N10" i="16"/>
  <c r="Q10" i="16"/>
  <c r="R10" i="16"/>
  <c r="W10" i="16"/>
  <c r="X10" i="16"/>
  <c r="S18" i="14"/>
  <c r="Q18" i="14"/>
  <c r="L18" i="14"/>
  <c r="W18" i="14"/>
  <c r="R18" i="14"/>
  <c r="T18" i="14" s="1"/>
  <c r="M18" i="14"/>
  <c r="N18" i="14"/>
  <c r="Y18" i="14"/>
  <c r="X18" i="14"/>
  <c r="W16" i="13"/>
  <c r="R16" i="13"/>
  <c r="S16" i="13"/>
  <c r="N16" i="13"/>
  <c r="L16" i="13"/>
  <c r="Q16" i="13"/>
  <c r="T16" i="13" s="1"/>
  <c r="M16" i="13"/>
  <c r="X16" i="13"/>
  <c r="Y16" i="13"/>
  <c r="T16" i="24" l="1"/>
  <c r="Y16" i="24"/>
  <c r="AE18" i="24"/>
  <c r="AE18" i="23"/>
  <c r="Y18" i="23"/>
  <c r="T18" i="23"/>
  <c r="Z5" i="19"/>
  <c r="Z5" i="17"/>
  <c r="T10" i="18"/>
  <c r="Z10" i="18"/>
  <c r="O5" i="17"/>
  <c r="T10" i="16"/>
  <c r="O10" i="16"/>
  <c r="Z10" i="16"/>
  <c r="O18" i="14"/>
  <c r="Z18" i="14"/>
  <c r="O16" i="13"/>
  <c r="Z16" i="13"/>
  <c r="Z54" i="10" l="1"/>
  <c r="AC54" i="10" s="1"/>
  <c r="X47" i="10"/>
  <c r="AA47" i="10" s="1"/>
  <c r="Y47" i="10"/>
  <c r="AB47" i="10" s="1"/>
  <c r="Z47" i="10"/>
  <c r="AC47" i="10" s="1"/>
  <c r="X48" i="10"/>
  <c r="AA48" i="10" s="1"/>
  <c r="Y48" i="10"/>
  <c r="AB48" i="10" s="1"/>
  <c r="Z48" i="10"/>
  <c r="AC48" i="10" s="1"/>
  <c r="X49" i="10"/>
  <c r="AA49" i="10" s="1"/>
  <c r="Y49" i="10"/>
  <c r="AB49" i="10" s="1"/>
  <c r="Z49" i="10"/>
  <c r="AC49" i="10" s="1"/>
  <c r="X50" i="10"/>
  <c r="AA50" i="10" s="1"/>
  <c r="Y50" i="10"/>
  <c r="AB50" i="10" s="1"/>
  <c r="Z50" i="10"/>
  <c r="AC50" i="10" s="1"/>
  <c r="X51" i="10"/>
  <c r="AA51" i="10" s="1"/>
  <c r="Y51" i="10"/>
  <c r="AB51" i="10" s="1"/>
  <c r="Z51" i="10"/>
  <c r="AC51" i="10" s="1"/>
  <c r="X52" i="10"/>
  <c r="AA52" i="10" s="1"/>
  <c r="Y52" i="10"/>
  <c r="AB52" i="10" s="1"/>
  <c r="Z52" i="10"/>
  <c r="AC52" i="10" s="1"/>
  <c r="X53" i="10"/>
  <c r="AA53" i="10" s="1"/>
  <c r="Y53" i="10"/>
  <c r="AB53" i="10" s="1"/>
  <c r="Z53" i="10"/>
  <c r="AC53" i="10" s="1"/>
  <c r="X54" i="10"/>
  <c r="AA54" i="10" s="1"/>
  <c r="Y54" i="10"/>
  <c r="AB54" i="10" s="1"/>
  <c r="X46" i="10"/>
  <c r="Z46" i="10"/>
  <c r="AC46" i="10" s="1"/>
  <c r="Y46" i="10"/>
  <c r="AB46" i="10" s="1"/>
  <c r="X28" i="10"/>
  <c r="AA28" i="10" s="1"/>
  <c r="X42" i="10"/>
  <c r="AA42" i="10" s="1"/>
  <c r="Y42" i="10"/>
  <c r="AB42" i="10" s="1"/>
  <c r="Z42" i="10"/>
  <c r="AC42" i="10" s="1"/>
  <c r="X43" i="10"/>
  <c r="AA43" i="10" s="1"/>
  <c r="Y43" i="10"/>
  <c r="AB43" i="10" s="1"/>
  <c r="Z43" i="10"/>
  <c r="AC43" i="10" s="1"/>
  <c r="X44" i="10"/>
  <c r="AA44" i="10" s="1"/>
  <c r="Y44" i="10"/>
  <c r="AB44" i="10" s="1"/>
  <c r="Z44" i="10"/>
  <c r="AC44" i="10" s="1"/>
  <c r="X45" i="10"/>
  <c r="AA45" i="10" s="1"/>
  <c r="Y45" i="10"/>
  <c r="AB45" i="10" s="1"/>
  <c r="Z45" i="10"/>
  <c r="AC45" i="10" s="1"/>
  <c r="Z41" i="10"/>
  <c r="AC41" i="10" s="1"/>
  <c r="Y41" i="10"/>
  <c r="AB41" i="10" s="1"/>
  <c r="X41" i="10"/>
  <c r="AA41" i="10" s="1"/>
  <c r="Z40" i="10"/>
  <c r="AC40" i="10" s="1"/>
  <c r="Y40" i="10"/>
  <c r="AB40" i="10" s="1"/>
  <c r="X40" i="10"/>
  <c r="AA40" i="10" s="1"/>
  <c r="Z39" i="10"/>
  <c r="AC39" i="10" s="1"/>
  <c r="Y39" i="10"/>
  <c r="AB39" i="10" s="1"/>
  <c r="X39" i="10"/>
  <c r="AA39" i="10" s="1"/>
  <c r="Z38" i="10"/>
  <c r="AC38" i="10" s="1"/>
  <c r="Y38" i="10"/>
  <c r="AB38" i="10" s="1"/>
  <c r="X38" i="10"/>
  <c r="AA38" i="10" s="1"/>
  <c r="Z37" i="10"/>
  <c r="AC37" i="10" s="1"/>
  <c r="Y37" i="10"/>
  <c r="AB37" i="10" s="1"/>
  <c r="X37" i="10"/>
  <c r="AA37" i="10" s="1"/>
  <c r="Z36" i="10"/>
  <c r="AC36" i="10" s="1"/>
  <c r="Y36" i="10"/>
  <c r="AB36" i="10" s="1"/>
  <c r="X36" i="10"/>
  <c r="AA36" i="10" s="1"/>
  <c r="Z35" i="10"/>
  <c r="AC35" i="10" s="1"/>
  <c r="Y35" i="10"/>
  <c r="AB35" i="10" s="1"/>
  <c r="X35" i="10"/>
  <c r="AA35" i="10" s="1"/>
  <c r="Z34" i="10"/>
  <c r="AC34" i="10" s="1"/>
  <c r="Y34" i="10"/>
  <c r="AB34" i="10" s="1"/>
  <c r="X34" i="10"/>
  <c r="AA34" i="10" s="1"/>
  <c r="Z33" i="10"/>
  <c r="AC33" i="10" s="1"/>
  <c r="Y33" i="10"/>
  <c r="AB33" i="10" s="1"/>
  <c r="X33" i="10"/>
  <c r="AA33" i="10" s="1"/>
  <c r="Z32" i="10"/>
  <c r="AC32" i="10" s="1"/>
  <c r="Y32" i="10"/>
  <c r="AB32" i="10" s="1"/>
  <c r="X32" i="10"/>
  <c r="AA32" i="10" s="1"/>
  <c r="Z31" i="10"/>
  <c r="AC31" i="10" s="1"/>
  <c r="Y31" i="10"/>
  <c r="AB31" i="10" s="1"/>
  <c r="X31" i="10"/>
  <c r="AA31" i="10" s="1"/>
  <c r="Z30" i="10"/>
  <c r="AC30" i="10" s="1"/>
  <c r="Y30" i="10"/>
  <c r="AB30" i="10" s="1"/>
  <c r="X30" i="10"/>
  <c r="AA30" i="10" s="1"/>
  <c r="Z29" i="10"/>
  <c r="AC29" i="10" s="1"/>
  <c r="Y29" i="10"/>
  <c r="AB29" i="10" s="1"/>
  <c r="X29" i="10"/>
  <c r="AA29" i="10" s="1"/>
  <c r="Z28" i="10"/>
  <c r="AC28" i="10" s="1"/>
  <c r="Y28" i="10"/>
  <c r="AB28" i="10" s="1"/>
  <c r="Z14" i="10"/>
  <c r="AC14" i="10" s="1"/>
  <c r="AD38" i="10" l="1"/>
  <c r="AD30" i="10"/>
  <c r="AD35" i="10"/>
  <c r="AD43" i="10"/>
  <c r="AD33" i="10"/>
  <c r="AD41" i="10"/>
  <c r="AD34" i="10"/>
  <c r="AD49" i="10"/>
  <c r="AD42" i="10"/>
  <c r="AD29" i="10"/>
  <c r="AD37" i="10"/>
  <c r="AD54" i="10"/>
  <c r="AD32" i="10"/>
  <c r="AD40" i="10"/>
  <c r="AD45" i="10"/>
  <c r="AD51" i="10"/>
  <c r="AD48" i="10"/>
  <c r="AD28" i="10"/>
  <c r="AD53" i="10"/>
  <c r="AD44" i="10"/>
  <c r="AD47" i="10"/>
  <c r="AD50" i="10"/>
  <c r="AD36" i="10"/>
  <c r="AD31" i="10"/>
  <c r="AD39" i="10"/>
  <c r="AD52" i="10"/>
  <c r="AC55" i="10"/>
  <c r="X55" i="10"/>
  <c r="AB55" i="10"/>
  <c r="AA46" i="10"/>
  <c r="AD46" i="10" s="1"/>
  <c r="Z55" i="10"/>
  <c r="Y55" i="10"/>
  <c r="Y15" i="10"/>
  <c r="AB15" i="10" s="1"/>
  <c r="Z15" i="10"/>
  <c r="AC15" i="10" s="1"/>
  <c r="Y16" i="10"/>
  <c r="AB16" i="10" s="1"/>
  <c r="Z16" i="10"/>
  <c r="AC16" i="10" s="1"/>
  <c r="Y17" i="10"/>
  <c r="AB17" i="10" s="1"/>
  <c r="Z17" i="10"/>
  <c r="AC17" i="10" s="1"/>
  <c r="Y18" i="10"/>
  <c r="AB18" i="10" s="1"/>
  <c r="Z18" i="10"/>
  <c r="AC18" i="10" s="1"/>
  <c r="Y19" i="10"/>
  <c r="AB19" i="10" s="1"/>
  <c r="Z19" i="10"/>
  <c r="AC19" i="10" s="1"/>
  <c r="Y20" i="10"/>
  <c r="AB20" i="10" s="1"/>
  <c r="Z20" i="10"/>
  <c r="AC20" i="10" s="1"/>
  <c r="Y21" i="10"/>
  <c r="AB21" i="10" s="1"/>
  <c r="Z21" i="10"/>
  <c r="AC21" i="10" s="1"/>
  <c r="Y22" i="10"/>
  <c r="AB22" i="10" s="1"/>
  <c r="Z22" i="10"/>
  <c r="AC22" i="10" s="1"/>
  <c r="Y23" i="10"/>
  <c r="AB23" i="10" s="1"/>
  <c r="Z23" i="10"/>
  <c r="AC23" i="10" s="1"/>
  <c r="Y24" i="10"/>
  <c r="AB24" i="10" s="1"/>
  <c r="Z24" i="10"/>
  <c r="AC24" i="10" s="1"/>
  <c r="Y25" i="10"/>
  <c r="AB25" i="10" s="1"/>
  <c r="Z25" i="10"/>
  <c r="AC25" i="10" s="1"/>
  <c r="Y26" i="10"/>
  <c r="AB26" i="10" s="1"/>
  <c r="Z26" i="10"/>
  <c r="AC26" i="10" s="1"/>
  <c r="Y27" i="10"/>
  <c r="AB27" i="10" s="1"/>
  <c r="Z27" i="10"/>
  <c r="AC27" i="10" s="1"/>
  <c r="Y14" i="10"/>
  <c r="AB14" i="10" s="1"/>
  <c r="X15" i="10"/>
  <c r="AA15" i="10" s="1"/>
  <c r="X16" i="10"/>
  <c r="AA16" i="10" s="1"/>
  <c r="X17" i="10"/>
  <c r="AA17" i="10" s="1"/>
  <c r="X18" i="10"/>
  <c r="AA18" i="10" s="1"/>
  <c r="X19" i="10"/>
  <c r="AA19" i="10" s="1"/>
  <c r="X20" i="10"/>
  <c r="AA20" i="10" s="1"/>
  <c r="X21" i="10"/>
  <c r="AA21" i="10" s="1"/>
  <c r="X22" i="10"/>
  <c r="AA22" i="10" s="1"/>
  <c r="X23" i="10"/>
  <c r="AA23" i="10" s="1"/>
  <c r="X24" i="10"/>
  <c r="AA24" i="10" s="1"/>
  <c r="X25" i="10"/>
  <c r="AA25" i="10" s="1"/>
  <c r="X26" i="10"/>
  <c r="AA26" i="10" s="1"/>
  <c r="X27" i="10"/>
  <c r="AA27" i="10" s="1"/>
  <c r="B73" i="10"/>
  <c r="B72" i="10"/>
  <c r="B71" i="10"/>
  <c r="B70" i="10"/>
  <c r="BW68" i="4"/>
  <c r="AQ68" i="4"/>
  <c r="AN68" i="4"/>
  <c r="CG68" i="4"/>
  <c r="CF68" i="4"/>
  <c r="BI68" i="4"/>
  <c r="BJ68" i="4" s="1"/>
  <c r="AI68" i="4"/>
  <c r="AG68" i="4"/>
  <c r="S3" i="6"/>
  <c r="S58" i="6"/>
  <c r="S55" i="6"/>
  <c r="S46" i="6"/>
  <c r="S28" i="6"/>
  <c r="S14" i="6"/>
  <c r="S12" i="6"/>
  <c r="S9" i="6"/>
  <c r="S8" i="6"/>
  <c r="S5" i="6"/>
  <c r="DY6" i="6"/>
  <c r="DY7" i="6"/>
  <c r="DY8" i="6"/>
  <c r="DY9" i="6"/>
  <c r="DY10" i="6"/>
  <c r="DY11" i="6"/>
  <c r="DY12" i="6"/>
  <c r="DY13" i="6"/>
  <c r="DY14" i="6"/>
  <c r="DY15" i="6"/>
  <c r="DY16" i="6"/>
  <c r="DY17" i="6"/>
  <c r="DY18" i="6"/>
  <c r="DY19" i="6"/>
  <c r="DY20" i="6"/>
  <c r="DY21" i="6"/>
  <c r="DY22" i="6"/>
  <c r="DY23" i="6"/>
  <c r="DY24" i="6"/>
  <c r="DY25" i="6"/>
  <c r="DY5" i="6"/>
  <c r="DX6" i="6"/>
  <c r="DX7" i="6"/>
  <c r="DX8" i="6"/>
  <c r="DX9" i="6"/>
  <c r="DX10" i="6"/>
  <c r="DX11" i="6"/>
  <c r="DX12" i="6"/>
  <c r="DX13" i="6"/>
  <c r="DX14" i="6"/>
  <c r="DX15" i="6"/>
  <c r="DX16" i="6"/>
  <c r="DX17" i="6"/>
  <c r="DX18" i="6"/>
  <c r="DX19" i="6"/>
  <c r="DX20" i="6"/>
  <c r="DX21" i="6"/>
  <c r="DX22" i="6"/>
  <c r="DX23" i="6"/>
  <c r="DX24" i="6"/>
  <c r="DX25" i="6"/>
  <c r="DX5" i="6"/>
  <c r="DW6" i="6"/>
  <c r="DW7" i="6"/>
  <c r="DW8" i="6"/>
  <c r="DW9" i="6"/>
  <c r="DW10" i="6"/>
  <c r="DW11" i="6"/>
  <c r="DW12" i="6"/>
  <c r="DW13" i="6"/>
  <c r="DW14" i="6"/>
  <c r="DW15" i="6"/>
  <c r="DW16" i="6"/>
  <c r="DW17" i="6"/>
  <c r="DW18" i="6"/>
  <c r="DW19" i="6"/>
  <c r="DW20" i="6"/>
  <c r="DW21" i="6"/>
  <c r="DW22" i="6"/>
  <c r="DW23" i="6"/>
  <c r="DW24" i="6"/>
  <c r="DW25" i="6"/>
  <c r="DW5" i="6"/>
  <c r="DR6" i="6"/>
  <c r="DR7" i="6"/>
  <c r="DR8" i="6"/>
  <c r="DR9" i="6"/>
  <c r="DR10" i="6"/>
  <c r="DR11" i="6"/>
  <c r="DR12" i="6"/>
  <c r="DR13" i="6"/>
  <c r="DR14" i="6"/>
  <c r="DR15" i="6"/>
  <c r="DR16" i="6"/>
  <c r="DR17" i="6"/>
  <c r="DR18" i="6"/>
  <c r="DR19" i="6"/>
  <c r="DR20" i="6"/>
  <c r="DR21" i="6"/>
  <c r="DR22" i="6"/>
  <c r="DR23" i="6"/>
  <c r="DR24" i="6"/>
  <c r="DR25" i="6"/>
  <c r="DR5" i="6"/>
  <c r="DQ5" i="6"/>
  <c r="DS6" i="6"/>
  <c r="DS7" i="6"/>
  <c r="DS8" i="6"/>
  <c r="DS9" i="6"/>
  <c r="DS10" i="6"/>
  <c r="DS11" i="6"/>
  <c r="DS12" i="6"/>
  <c r="DS13" i="6"/>
  <c r="DS14" i="6"/>
  <c r="DS15" i="6"/>
  <c r="DS16" i="6"/>
  <c r="DS17" i="6"/>
  <c r="DS18" i="6"/>
  <c r="DS19" i="6"/>
  <c r="DS20" i="6"/>
  <c r="DS21" i="6"/>
  <c r="DS22" i="6"/>
  <c r="DS23" i="6"/>
  <c r="DS24" i="6"/>
  <c r="DS25" i="6"/>
  <c r="DS5" i="6"/>
  <c r="DN6" i="6"/>
  <c r="DN7" i="6"/>
  <c r="DN8" i="6"/>
  <c r="DN9" i="6"/>
  <c r="DN10" i="6"/>
  <c r="DN11" i="6"/>
  <c r="DN12" i="6"/>
  <c r="DN13" i="6"/>
  <c r="DN14" i="6"/>
  <c r="DN15" i="6"/>
  <c r="DN16" i="6"/>
  <c r="DN17" i="6"/>
  <c r="DN18" i="6"/>
  <c r="DN19" i="6"/>
  <c r="DN20" i="6"/>
  <c r="DN21" i="6"/>
  <c r="DN22" i="6"/>
  <c r="DN23" i="6"/>
  <c r="DN24" i="6"/>
  <c r="DN25" i="6"/>
  <c r="DN5" i="6"/>
  <c r="DQ6" i="6"/>
  <c r="DQ7" i="6"/>
  <c r="DQ8" i="6"/>
  <c r="DQ9" i="6"/>
  <c r="DQ10" i="6"/>
  <c r="DQ11" i="6"/>
  <c r="DQ12" i="6"/>
  <c r="DQ13" i="6"/>
  <c r="DQ14" i="6"/>
  <c r="DQ15" i="6"/>
  <c r="DQ16" i="6"/>
  <c r="DQ17" i="6"/>
  <c r="DQ18" i="6"/>
  <c r="DQ19" i="6"/>
  <c r="DQ20" i="6"/>
  <c r="DQ21" i="6"/>
  <c r="DQ22" i="6"/>
  <c r="DQ23" i="6"/>
  <c r="DQ24" i="6"/>
  <c r="DQ25" i="6"/>
  <c r="AA12" i="10" l="1"/>
  <c r="AC12" i="10"/>
  <c r="AB12" i="10"/>
  <c r="AD12" i="10"/>
  <c r="AD14" i="10"/>
  <c r="AD55" i="10"/>
  <c r="AD27" i="10"/>
  <c r="AD19" i="10"/>
  <c r="AD26" i="10"/>
  <c r="AD18" i="10"/>
  <c r="AD24" i="10"/>
  <c r="AD23" i="10"/>
  <c r="AD22" i="10"/>
  <c r="AD25" i="10"/>
  <c r="AD15" i="10"/>
  <c r="AD21" i="10"/>
  <c r="AD17" i="10"/>
  <c r="AD16" i="10"/>
  <c r="AD20" i="10"/>
  <c r="AA55" i="10"/>
  <c r="B73" i="6"/>
  <c r="B72" i="6"/>
  <c r="B71" i="6"/>
  <c r="B70" i="6"/>
  <c r="CM66" i="6"/>
  <c r="CJ66" i="6"/>
  <c r="AL66" i="6"/>
  <c r="AD66" i="6"/>
  <c r="AC66" i="6"/>
  <c r="AE66" i="6" s="1"/>
  <c r="CM62" i="6"/>
  <c r="CJ62" i="6"/>
  <c r="AL62" i="6"/>
  <c r="AD62" i="6"/>
  <c r="AC62" i="6"/>
  <c r="CJ60" i="6"/>
  <c r="AL60" i="6"/>
  <c r="AD60" i="6"/>
  <c r="AC60" i="6"/>
  <c r="AE60" i="6" s="1"/>
  <c r="CJ59" i="6"/>
  <c r="AL59" i="6"/>
  <c r="AD59" i="6"/>
  <c r="AC59" i="6"/>
  <c r="CM56" i="6"/>
  <c r="CJ56" i="6"/>
  <c r="AL56" i="6"/>
  <c r="AD56" i="6"/>
  <c r="AC56" i="6"/>
  <c r="CJ53" i="6"/>
  <c r="AL53" i="6"/>
  <c r="AD53" i="6"/>
  <c r="AC53" i="6"/>
  <c r="CM50" i="6"/>
  <c r="CJ50" i="6"/>
  <c r="AL50" i="6"/>
  <c r="AD50" i="6"/>
  <c r="AC50" i="6"/>
  <c r="AE50" i="6" s="1"/>
  <c r="CJ48" i="6"/>
  <c r="AL48" i="6"/>
  <c r="AD48" i="6"/>
  <c r="AC48" i="6"/>
  <c r="CJ45" i="6"/>
  <c r="BA45" i="6"/>
  <c r="AZ45" i="6"/>
  <c r="AL45" i="6"/>
  <c r="AD45" i="6"/>
  <c r="AC45" i="6"/>
  <c r="CM44" i="6"/>
  <c r="CJ44" i="6"/>
  <c r="BA44" i="6"/>
  <c r="AZ44" i="6"/>
  <c r="BB44" i="6" s="1"/>
  <c r="AL44" i="6"/>
  <c r="AD44" i="6"/>
  <c r="AC44" i="6"/>
  <c r="CJ43" i="6"/>
  <c r="BA43" i="6"/>
  <c r="AZ43" i="6"/>
  <c r="AL43" i="6"/>
  <c r="AD43" i="6"/>
  <c r="AC43" i="6"/>
  <c r="CJ42" i="6"/>
  <c r="AL42" i="6"/>
  <c r="AD42" i="6"/>
  <c r="AC42" i="6"/>
  <c r="CM36" i="6"/>
  <c r="CJ36" i="6"/>
  <c r="BR36" i="6"/>
  <c r="AL36" i="6"/>
  <c r="AD36" i="6"/>
  <c r="AC36" i="6"/>
  <c r="BR35" i="6"/>
  <c r="CM34" i="6"/>
  <c r="CJ34" i="6"/>
  <c r="AL34" i="6"/>
  <c r="AD34" i="6"/>
  <c r="AC34" i="6"/>
  <c r="CM33" i="6"/>
  <c r="CJ33" i="6"/>
  <c r="AL33" i="6"/>
  <c r="AD33" i="6"/>
  <c r="AC33" i="6"/>
  <c r="CJ32" i="6"/>
  <c r="AL32" i="6"/>
  <c r="AD32" i="6"/>
  <c r="AC32" i="6"/>
  <c r="CM29" i="6"/>
  <c r="CJ29" i="6"/>
  <c r="AL29" i="6"/>
  <c r="AD29" i="6"/>
  <c r="AC29" i="6"/>
  <c r="AE29" i="6" s="1"/>
  <c r="CM28" i="6"/>
  <c r="CJ28" i="6"/>
  <c r="AL28" i="6"/>
  <c r="AD28" i="6"/>
  <c r="AC28" i="6"/>
  <c r="CJ27" i="6"/>
  <c r="BA27" i="6"/>
  <c r="AZ27" i="6"/>
  <c r="BB27" i="6" s="1"/>
  <c r="AL27" i="6"/>
  <c r="AD27" i="6"/>
  <c r="AC27" i="6"/>
  <c r="CJ26" i="6"/>
  <c r="BA26" i="6"/>
  <c r="AZ26" i="6"/>
  <c r="DI25" i="6"/>
  <c r="CJ25" i="6"/>
  <c r="AL25" i="6"/>
  <c r="AD25" i="6"/>
  <c r="AC25" i="6"/>
  <c r="DI24" i="6"/>
  <c r="DI23" i="6"/>
  <c r="AL23" i="6"/>
  <c r="AD23" i="6"/>
  <c r="AC23" i="6"/>
  <c r="AE23" i="6" s="1"/>
  <c r="DI22" i="6"/>
  <c r="CM22" i="6"/>
  <c r="CJ22" i="6"/>
  <c r="BA22" i="6"/>
  <c r="AZ22" i="6"/>
  <c r="AL22" i="6"/>
  <c r="AD22" i="6"/>
  <c r="AC22" i="6"/>
  <c r="DI21" i="6"/>
  <c r="DI20" i="6"/>
  <c r="CJ20" i="6"/>
  <c r="AL20" i="6"/>
  <c r="AD20" i="6"/>
  <c r="AC20" i="6"/>
  <c r="DI19" i="6"/>
  <c r="CM19" i="6"/>
  <c r="CJ19" i="6"/>
  <c r="AL19" i="6"/>
  <c r="AD19" i="6"/>
  <c r="AC19" i="6"/>
  <c r="DI18" i="6"/>
  <c r="BR18" i="6"/>
  <c r="DI17" i="6"/>
  <c r="DI16" i="6"/>
  <c r="DI15" i="6"/>
  <c r="CJ15" i="6"/>
  <c r="AL15" i="6"/>
  <c r="AD15" i="6"/>
  <c r="AC15" i="6"/>
  <c r="DI14" i="6"/>
  <c r="CJ14" i="6"/>
  <c r="AL14" i="6"/>
  <c r="AD14" i="6"/>
  <c r="AC14" i="6"/>
  <c r="AE14" i="6" s="1"/>
  <c r="DI13" i="6"/>
  <c r="BA13" i="6"/>
  <c r="AZ13" i="6"/>
  <c r="BB13" i="6" s="1"/>
  <c r="AL13" i="6"/>
  <c r="AD13" i="6"/>
  <c r="AC13" i="6"/>
  <c r="AE13" i="6" s="1"/>
  <c r="DI12" i="6"/>
  <c r="DI11" i="6"/>
  <c r="DI10" i="6"/>
  <c r="DI9" i="6"/>
  <c r="AL9" i="6"/>
  <c r="AD9" i="6"/>
  <c r="AC9" i="6"/>
  <c r="DI8" i="6"/>
  <c r="BA8" i="6"/>
  <c r="AZ8" i="6"/>
  <c r="BB8" i="6" s="1"/>
  <c r="AL8" i="6"/>
  <c r="AD8" i="6"/>
  <c r="AC8" i="6"/>
  <c r="AE8" i="6" s="1"/>
  <c r="DI7" i="6"/>
  <c r="DI6" i="6"/>
  <c r="DI5" i="6"/>
  <c r="AL5" i="6"/>
  <c r="AD5" i="6"/>
  <c r="AC5" i="6"/>
  <c r="AE5" i="6" s="1"/>
  <c r="B73" i="4"/>
  <c r="B72" i="4"/>
  <c r="B71" i="4"/>
  <c r="B70" i="4"/>
  <c r="CM66" i="4"/>
  <c r="CJ66" i="4"/>
  <c r="AL66" i="4"/>
  <c r="AE66" i="4"/>
  <c r="AD66" i="4"/>
  <c r="AC66" i="4"/>
  <c r="CM62" i="4"/>
  <c r="CJ62" i="4"/>
  <c r="AL62" i="4"/>
  <c r="AD62" i="4"/>
  <c r="AC62" i="4"/>
  <c r="AE62" i="4" s="1"/>
  <c r="CJ60" i="4"/>
  <c r="AL60" i="4"/>
  <c r="AD60" i="4"/>
  <c r="AE60" i="4" s="1"/>
  <c r="AC60" i="4"/>
  <c r="CJ59" i="4"/>
  <c r="AL59" i="4"/>
  <c r="AE59" i="4"/>
  <c r="AD59" i="4"/>
  <c r="AC59" i="4"/>
  <c r="CM56" i="4"/>
  <c r="CJ56" i="4"/>
  <c r="AL56" i="4"/>
  <c r="AD56" i="4"/>
  <c r="AC56" i="4"/>
  <c r="AE56" i="4" s="1"/>
  <c r="CJ53" i="4"/>
  <c r="AL53" i="4"/>
  <c r="AD53" i="4"/>
  <c r="AE53" i="4" s="1"/>
  <c r="AC53" i="4"/>
  <c r="CM50" i="4"/>
  <c r="CJ50" i="4"/>
  <c r="AL50" i="4"/>
  <c r="AD50" i="4"/>
  <c r="AE50" i="4" s="1"/>
  <c r="AC50" i="4"/>
  <c r="CJ48" i="4"/>
  <c r="AL48" i="4"/>
  <c r="AD48" i="4"/>
  <c r="AC48" i="4"/>
  <c r="AE48" i="4" s="1"/>
  <c r="CJ45" i="4"/>
  <c r="BB45" i="4"/>
  <c r="BA45" i="4"/>
  <c r="AZ45" i="4"/>
  <c r="AL45" i="4"/>
  <c r="AD45" i="4"/>
  <c r="AC45" i="4"/>
  <c r="AE45" i="4" s="1"/>
  <c r="CM44" i="4"/>
  <c r="CJ44" i="4"/>
  <c r="BA44" i="4"/>
  <c r="BB44" i="4" s="1"/>
  <c r="AZ44" i="4"/>
  <c r="AL44" i="4"/>
  <c r="AD44" i="4"/>
  <c r="AC44" i="4"/>
  <c r="AE44" i="4" s="1"/>
  <c r="CJ43" i="4"/>
  <c r="BA43" i="4"/>
  <c r="BB43" i="4" s="1"/>
  <c r="AZ43" i="4"/>
  <c r="AL43" i="4"/>
  <c r="AD43" i="4"/>
  <c r="AC43" i="4"/>
  <c r="AE43" i="4" s="1"/>
  <c r="CJ42" i="4"/>
  <c r="AL42" i="4"/>
  <c r="AE42" i="4"/>
  <c r="AD42" i="4"/>
  <c r="AC42" i="4"/>
  <c r="CM36" i="4"/>
  <c r="CJ36" i="4"/>
  <c r="BR36" i="4"/>
  <c r="AL36" i="4"/>
  <c r="AD36" i="4"/>
  <c r="AE36" i="4" s="1"/>
  <c r="AC36" i="4"/>
  <c r="BR35" i="4"/>
  <c r="CM34" i="4"/>
  <c r="CJ34" i="4"/>
  <c r="AL34" i="4"/>
  <c r="AE34" i="4"/>
  <c r="AD34" i="4"/>
  <c r="AC34" i="4"/>
  <c r="CM33" i="4"/>
  <c r="CJ33" i="4"/>
  <c r="AL33" i="4"/>
  <c r="AE33" i="4"/>
  <c r="AD33" i="4"/>
  <c r="AC33" i="4"/>
  <c r="CJ32" i="4"/>
  <c r="AL32" i="4"/>
  <c r="AD32" i="4"/>
  <c r="AE32" i="4" s="1"/>
  <c r="AC32" i="4"/>
  <c r="CM29" i="4"/>
  <c r="CJ29" i="4"/>
  <c r="AL29" i="4"/>
  <c r="AD29" i="4"/>
  <c r="AE29" i="4" s="1"/>
  <c r="AC29" i="4"/>
  <c r="CM28" i="4"/>
  <c r="CJ28" i="4"/>
  <c r="AL28" i="4"/>
  <c r="AD28" i="4"/>
  <c r="AE28" i="4" s="1"/>
  <c r="AC28" i="4"/>
  <c r="CJ27" i="4"/>
  <c r="BB27" i="4"/>
  <c r="BA27" i="4"/>
  <c r="AZ27" i="4"/>
  <c r="AL27" i="4"/>
  <c r="AD27" i="4"/>
  <c r="AE27" i="4" s="1"/>
  <c r="AC27" i="4"/>
  <c r="CJ26" i="4"/>
  <c r="BB26" i="4"/>
  <c r="BA26" i="4"/>
  <c r="AZ26" i="4"/>
  <c r="DI25" i="4"/>
  <c r="CJ25" i="4"/>
  <c r="AL25" i="4"/>
  <c r="AD25" i="4"/>
  <c r="AE25" i="4" s="1"/>
  <c r="AC25" i="4"/>
  <c r="DI24" i="4"/>
  <c r="DI23" i="4"/>
  <c r="AL23" i="4"/>
  <c r="AD23" i="4"/>
  <c r="AE23" i="4" s="1"/>
  <c r="AC23" i="4"/>
  <c r="DI22" i="4"/>
  <c r="CM22" i="4"/>
  <c r="CJ22" i="4"/>
  <c r="BA22" i="4"/>
  <c r="BB22" i="4" s="1"/>
  <c r="AZ22" i="4"/>
  <c r="AL22" i="4"/>
  <c r="AD22" i="4"/>
  <c r="AE22" i="4" s="1"/>
  <c r="AC22" i="4"/>
  <c r="DI21" i="4"/>
  <c r="DI20" i="4"/>
  <c r="CJ20" i="4"/>
  <c r="AL20" i="4"/>
  <c r="AE20" i="4"/>
  <c r="AD20" i="4"/>
  <c r="AC20" i="4"/>
  <c r="DI19" i="4"/>
  <c r="CM19" i="4"/>
  <c r="CJ19" i="4"/>
  <c r="AL19" i="4"/>
  <c r="AD19" i="4"/>
  <c r="AE19" i="4" s="1"/>
  <c r="AC19" i="4"/>
  <c r="DI18" i="4"/>
  <c r="BR18" i="4"/>
  <c r="DI17" i="4"/>
  <c r="DI16" i="4"/>
  <c r="DI15" i="4"/>
  <c r="CJ15" i="4"/>
  <c r="AL15" i="4"/>
  <c r="AD15" i="4"/>
  <c r="AC15" i="4"/>
  <c r="AE15" i="4" s="1"/>
  <c r="DI14" i="4"/>
  <c r="CJ14" i="4"/>
  <c r="AL14" i="4"/>
  <c r="AD14" i="4"/>
  <c r="AE14" i="4" s="1"/>
  <c r="AC14" i="4"/>
  <c r="DI13" i="4"/>
  <c r="BA13" i="4"/>
  <c r="BB13" i="4" s="1"/>
  <c r="AZ13" i="4"/>
  <c r="AL13" i="4"/>
  <c r="AD13" i="4"/>
  <c r="AE13" i="4" s="1"/>
  <c r="AC13" i="4"/>
  <c r="DI12" i="4"/>
  <c r="DI11" i="4"/>
  <c r="DI10" i="4"/>
  <c r="DI9" i="4"/>
  <c r="AL9" i="4"/>
  <c r="AD9" i="4"/>
  <c r="AE9" i="4" s="1"/>
  <c r="AC9" i="4"/>
  <c r="DI8" i="4"/>
  <c r="BA8" i="4"/>
  <c r="BB8" i="4" s="1"/>
  <c r="AZ8" i="4"/>
  <c r="AL8" i="4"/>
  <c r="AD8" i="4"/>
  <c r="AE8" i="4" s="1"/>
  <c r="AC8" i="4"/>
  <c r="DI7" i="4"/>
  <c r="DI6" i="4"/>
  <c r="DI5" i="4"/>
  <c r="AL5" i="4"/>
  <c r="AE5" i="4"/>
  <c r="AD5" i="4"/>
  <c r="AC5" i="4"/>
  <c r="BD71" i="3"/>
  <c r="BD70" i="3"/>
  <c r="BD69" i="3"/>
  <c r="BD68" i="3"/>
  <c r="AE15" i="6" l="1"/>
  <c r="AE20" i="6"/>
  <c r="BB26" i="6"/>
  <c r="AE42" i="6"/>
  <c r="AE25" i="6"/>
  <c r="AE9" i="6"/>
  <c r="AE33" i="6"/>
  <c r="AE48" i="6"/>
  <c r="AE27" i="6"/>
  <c r="AE32" i="6"/>
  <c r="AE36" i="6"/>
  <c r="AE45" i="6"/>
  <c r="AE59" i="6"/>
  <c r="BB45" i="6"/>
  <c r="BB43" i="6"/>
  <c r="AE53" i="6"/>
  <c r="AE56" i="6"/>
  <c r="AE44" i="6"/>
  <c r="AE43" i="6"/>
  <c r="AE22" i="6"/>
  <c r="AE34" i="6"/>
  <c r="AE19" i="6"/>
  <c r="BB22" i="6"/>
  <c r="AE28" i="6"/>
  <c r="AE62" i="6"/>
  <c r="B73" i="3"/>
  <c r="B70" i="3" l="1"/>
  <c r="B72" i="3"/>
  <c r="B71" i="3"/>
  <c r="DM6" i="3"/>
  <c r="DM7" i="3"/>
  <c r="DM8" i="3"/>
  <c r="DM9" i="3"/>
  <c r="DM10" i="3"/>
  <c r="DM11" i="3"/>
  <c r="DM12" i="3"/>
  <c r="DM13" i="3"/>
  <c r="DM14" i="3"/>
  <c r="DM15" i="3"/>
  <c r="DM16" i="3"/>
  <c r="DM17" i="3"/>
  <c r="DM18" i="3"/>
  <c r="DM19" i="3"/>
  <c r="DM20" i="3"/>
  <c r="DM21" i="3"/>
  <c r="DM22" i="3"/>
  <c r="DM23" i="3"/>
  <c r="DM24" i="3"/>
  <c r="DM25" i="3"/>
  <c r="DM5" i="3"/>
  <c r="CN56" i="3" l="1"/>
  <c r="CQ56" i="3"/>
  <c r="CN28" i="3"/>
  <c r="CQ28" i="3"/>
  <c r="CN14" i="3"/>
  <c r="CN29" i="3"/>
  <c r="CQ29" i="3"/>
  <c r="CN15" i="3"/>
  <c r="CN32" i="3"/>
  <c r="CN33" i="3"/>
  <c r="CQ33" i="3"/>
  <c r="CN34" i="3"/>
  <c r="CQ34" i="3"/>
  <c r="BV35" i="3"/>
  <c r="BV36" i="3"/>
  <c r="CN36" i="3"/>
  <c r="CQ36" i="3"/>
  <c r="BV18" i="3"/>
  <c r="CN19" i="3"/>
  <c r="CQ19" i="3"/>
  <c r="CN20" i="3"/>
  <c r="BD22" i="3"/>
  <c r="BE22" i="3"/>
  <c r="CN22" i="3"/>
  <c r="CQ22" i="3"/>
  <c r="CN59" i="3"/>
  <c r="CN48" i="3"/>
  <c r="CN50" i="3"/>
  <c r="CQ50" i="3"/>
  <c r="CN53" i="3"/>
  <c r="CN42" i="3"/>
  <c r="CN60" i="3"/>
  <c r="CN62" i="3"/>
  <c r="CQ62" i="3"/>
  <c r="CN66" i="3"/>
  <c r="CQ66" i="3"/>
  <c r="CN25" i="3"/>
  <c r="BD43" i="3"/>
  <c r="BE43" i="3"/>
  <c r="CN43" i="3"/>
  <c r="BD44" i="3"/>
  <c r="BE44" i="3"/>
  <c r="CN44" i="3"/>
  <c r="CQ44" i="3"/>
  <c r="BD45" i="3"/>
  <c r="BE45" i="3"/>
  <c r="CN45" i="3"/>
  <c r="BD13" i="3"/>
  <c r="BF13" i="3" s="1"/>
  <c r="BE13" i="3"/>
  <c r="BD26" i="3"/>
  <c r="BE26" i="3"/>
  <c r="CN26" i="3"/>
  <c r="BD27" i="3"/>
  <c r="BE27" i="3"/>
  <c r="CN27" i="3"/>
  <c r="BD8" i="3"/>
  <c r="BE8" i="3"/>
  <c r="AP9" i="3"/>
  <c r="AH9" i="3"/>
  <c r="AG9" i="3"/>
  <c r="AP8" i="3"/>
  <c r="AH8" i="3"/>
  <c r="AG8" i="3"/>
  <c r="AP27" i="3"/>
  <c r="AH27" i="3"/>
  <c r="AG27" i="3"/>
  <c r="AI27" i="3" s="1"/>
  <c r="AP13" i="3"/>
  <c r="AH13" i="3"/>
  <c r="AG13" i="3"/>
  <c r="AP45" i="3"/>
  <c r="AH45" i="3"/>
  <c r="AG45" i="3"/>
  <c r="AP44" i="3"/>
  <c r="AH44" i="3"/>
  <c r="AG44" i="3"/>
  <c r="AP43" i="3"/>
  <c r="AH43" i="3"/>
  <c r="AG43" i="3"/>
  <c r="AP25" i="3"/>
  <c r="AH25" i="3"/>
  <c r="AG25" i="3"/>
  <c r="AP66" i="3"/>
  <c r="AH66" i="3"/>
  <c r="AG66" i="3"/>
  <c r="AP62" i="3"/>
  <c r="AH62" i="3"/>
  <c r="AG62" i="3"/>
  <c r="AP60" i="3"/>
  <c r="AH60" i="3"/>
  <c r="AG60" i="3"/>
  <c r="AP42" i="3"/>
  <c r="AH42" i="3"/>
  <c r="AG42" i="3"/>
  <c r="AP53" i="3"/>
  <c r="AH53" i="3"/>
  <c r="AG53" i="3"/>
  <c r="AP50" i="3"/>
  <c r="AH50" i="3"/>
  <c r="AG50" i="3"/>
  <c r="AP48" i="3"/>
  <c r="AH48" i="3"/>
  <c r="AG48" i="3"/>
  <c r="AP59" i="3"/>
  <c r="AH59" i="3"/>
  <c r="AG59" i="3"/>
  <c r="AP23" i="3"/>
  <c r="AH23" i="3"/>
  <c r="AG23" i="3"/>
  <c r="AP22" i="3"/>
  <c r="AH22" i="3"/>
  <c r="AG22" i="3"/>
  <c r="AP20" i="3"/>
  <c r="AH20" i="3"/>
  <c r="AG20" i="3"/>
  <c r="AI20" i="3" s="1"/>
  <c r="AP19" i="3"/>
  <c r="AH19" i="3"/>
  <c r="AG19" i="3"/>
  <c r="AP36" i="3"/>
  <c r="AH36" i="3"/>
  <c r="AG36" i="3"/>
  <c r="AP34" i="3"/>
  <c r="AH34" i="3"/>
  <c r="AG34" i="3"/>
  <c r="AP33" i="3"/>
  <c r="AH33" i="3"/>
  <c r="AG33" i="3"/>
  <c r="AP32" i="3"/>
  <c r="AH32" i="3"/>
  <c r="AG32" i="3"/>
  <c r="AP15" i="3"/>
  <c r="AH15" i="3"/>
  <c r="AG15" i="3"/>
  <c r="AI15" i="3" s="1"/>
  <c r="AP29" i="3"/>
  <c r="AH29" i="3"/>
  <c r="AG29" i="3"/>
  <c r="AP14" i="3"/>
  <c r="AH14" i="3"/>
  <c r="AG14" i="3"/>
  <c r="AP28" i="3"/>
  <c r="AH28" i="3"/>
  <c r="AG28" i="3"/>
  <c r="AP56" i="3"/>
  <c r="AH56" i="3"/>
  <c r="AG56" i="3"/>
  <c r="AP5" i="3"/>
  <c r="AH5" i="3"/>
  <c r="AG5" i="3"/>
  <c r="AI5" i="3" s="1"/>
  <c r="AI25" i="3" l="1"/>
  <c r="BF27" i="3"/>
  <c r="AI45" i="3"/>
  <c r="BF44" i="3"/>
  <c r="AI28" i="3"/>
  <c r="AI42" i="3"/>
  <c r="AI13" i="3"/>
  <c r="BF45" i="3"/>
  <c r="BF43" i="3"/>
  <c r="BF8" i="3"/>
  <c r="BF26" i="3"/>
  <c r="BF22" i="3"/>
  <c r="AI33" i="3"/>
  <c r="AI48" i="3"/>
  <c r="AI56" i="3"/>
  <c r="AI59" i="3"/>
  <c r="AI50" i="3"/>
  <c r="AI19" i="3"/>
  <c r="AI23" i="3"/>
  <c r="AI53" i="3"/>
  <c r="AI44" i="3"/>
  <c r="AI9" i="3"/>
  <c r="AI14" i="3"/>
  <c r="AI29" i="3"/>
  <c r="AI36" i="3"/>
  <c r="AI22" i="3"/>
  <c r="AI66" i="3"/>
  <c r="AI32" i="3"/>
  <c r="AI43" i="3"/>
  <c r="AI8" i="3"/>
  <c r="AI62" i="3"/>
  <c r="AI34" i="3"/>
  <c r="AI60" i="3"/>
  <c r="AL5" i="1" l="1"/>
  <c r="CM58" i="1" l="1"/>
  <c r="CJ54" i="1"/>
  <c r="CJ9" i="1"/>
  <c r="AL30" i="1"/>
  <c r="AL16" i="1"/>
  <c r="AL15" i="1"/>
  <c r="AL12" i="1"/>
  <c r="CM15" i="1" l="1"/>
  <c r="AD5" i="1"/>
  <c r="CM9" i="1"/>
  <c r="CM42" i="1" l="1"/>
  <c r="CM50" i="1"/>
  <c r="CM54" i="1"/>
  <c r="CJ39" i="1"/>
  <c r="CJ40" i="1"/>
  <c r="CJ42" i="1"/>
  <c r="CJ45" i="1"/>
  <c r="CJ47" i="1"/>
  <c r="CJ48" i="1"/>
  <c r="CJ50" i="1"/>
  <c r="CJ55" i="1"/>
  <c r="CJ57" i="1"/>
  <c r="CJ58" i="1"/>
  <c r="CJ59" i="1"/>
  <c r="CJ61" i="1"/>
  <c r="CJ62" i="1"/>
  <c r="CM12" i="1"/>
  <c r="CM22" i="1"/>
  <c r="CM23" i="1"/>
  <c r="CM26" i="1"/>
  <c r="CM28" i="1"/>
  <c r="CM36" i="1"/>
  <c r="CJ12" i="1"/>
  <c r="CJ13" i="1"/>
  <c r="CJ15" i="1"/>
  <c r="CJ16" i="1"/>
  <c r="CJ21" i="1"/>
  <c r="CJ22" i="1"/>
  <c r="CJ23" i="1"/>
  <c r="CJ26" i="1"/>
  <c r="CJ28" i="1"/>
  <c r="CJ30" i="1"/>
  <c r="CJ36" i="1"/>
  <c r="AL9" i="1"/>
  <c r="AL13" i="1"/>
  <c r="AL21" i="1"/>
  <c r="AL22" i="1"/>
  <c r="AL23" i="1"/>
  <c r="AL26" i="1"/>
  <c r="AL28" i="1"/>
  <c r="AL36" i="1"/>
  <c r="AL37" i="1"/>
  <c r="AL39" i="1"/>
  <c r="AL40" i="1"/>
  <c r="AL42" i="1"/>
  <c r="AL45" i="1"/>
  <c r="AL47" i="1"/>
  <c r="AL48" i="1"/>
  <c r="AL50" i="1"/>
  <c r="AL54" i="1"/>
  <c r="AL55" i="1"/>
  <c r="AL57" i="1"/>
  <c r="AL58" i="1"/>
  <c r="AL59" i="1"/>
  <c r="AL60" i="1"/>
  <c r="AL62" i="1"/>
  <c r="AL63" i="1"/>
  <c r="AL64" i="1"/>
  <c r="AD9" i="1" l="1"/>
  <c r="AD12" i="1"/>
  <c r="AD13" i="1"/>
  <c r="AD15" i="1"/>
  <c r="AD16" i="1"/>
  <c r="AD21" i="1"/>
  <c r="AD22" i="1"/>
  <c r="AD23" i="1"/>
  <c r="AD26" i="1"/>
  <c r="AD28" i="1"/>
  <c r="AD30" i="1"/>
  <c r="AD36" i="1"/>
  <c r="AD37" i="1"/>
  <c r="AD39" i="1"/>
  <c r="AD40" i="1"/>
  <c r="AD42" i="1"/>
  <c r="AD45" i="1"/>
  <c r="AD47" i="1"/>
  <c r="AD48" i="1"/>
  <c r="AD50" i="1"/>
  <c r="AD54" i="1"/>
  <c r="AD55" i="1"/>
  <c r="AD57" i="1"/>
  <c r="AD58" i="1"/>
  <c r="AD59" i="1"/>
  <c r="AD60" i="1"/>
  <c r="AD62" i="1"/>
  <c r="AD63" i="1"/>
  <c r="AD64" i="1"/>
  <c r="AC9" i="1"/>
  <c r="AE9" i="1" s="1"/>
  <c r="AC12" i="1"/>
  <c r="AC13" i="1"/>
  <c r="AC15" i="1"/>
  <c r="AC16" i="1"/>
  <c r="AC21" i="1"/>
  <c r="AC22" i="1"/>
  <c r="AC23" i="1"/>
  <c r="AC26" i="1"/>
  <c r="AE26" i="1" s="1"/>
  <c r="AC28" i="1"/>
  <c r="AC30" i="1"/>
  <c r="AC36" i="1"/>
  <c r="AC37" i="1"/>
  <c r="AC39" i="1"/>
  <c r="AC40" i="1"/>
  <c r="AC42" i="1"/>
  <c r="AC45" i="1"/>
  <c r="AE45" i="1" s="1"/>
  <c r="AC47" i="1"/>
  <c r="AC48" i="1"/>
  <c r="AC50" i="1"/>
  <c r="AC54" i="1"/>
  <c r="AC55" i="1"/>
  <c r="AC57" i="1"/>
  <c r="AC58" i="1"/>
  <c r="AC59" i="1"/>
  <c r="AE59" i="1" s="1"/>
  <c r="AC60" i="1"/>
  <c r="AC62" i="1"/>
  <c r="AC63" i="1"/>
  <c r="AC64" i="1"/>
  <c r="AC5" i="1"/>
  <c r="BA57" i="1"/>
  <c r="BA58" i="1"/>
  <c r="BA59" i="1"/>
  <c r="BA60" i="1"/>
  <c r="BA61" i="1"/>
  <c r="BA62" i="1"/>
  <c r="BA63" i="1"/>
  <c r="BA36" i="1"/>
  <c r="AE64" i="1" l="1"/>
  <c r="AE54" i="1"/>
  <c r="AE63" i="1"/>
  <c r="AE37" i="1"/>
  <c r="AE50" i="1"/>
  <c r="AE36" i="1"/>
  <c r="AE58" i="1"/>
  <c r="AE42" i="1"/>
  <c r="AE16" i="1"/>
  <c r="AE15" i="1"/>
  <c r="AE23" i="1"/>
  <c r="AE5" i="1"/>
  <c r="AE62" i="1"/>
  <c r="AE57" i="1"/>
  <c r="AE48" i="1"/>
  <c r="AE40" i="1"/>
  <c r="AE30" i="1"/>
  <c r="AE22" i="1"/>
  <c r="AE13" i="1"/>
  <c r="AE60" i="1"/>
  <c r="AE55" i="1"/>
  <c r="AE47" i="1"/>
  <c r="AE39" i="1"/>
  <c r="AE28" i="1"/>
  <c r="AE21" i="1"/>
  <c r="AE12" i="1"/>
  <c r="AZ57" i="1"/>
  <c r="BB57" i="1" s="1"/>
  <c r="AZ58" i="1"/>
  <c r="BB58" i="1" s="1"/>
  <c r="AZ59" i="1"/>
  <c r="BB59" i="1" s="1"/>
  <c r="AZ60" i="1"/>
  <c r="BB60" i="1" s="1"/>
  <c r="AZ61" i="1"/>
  <c r="BB61" i="1" s="1"/>
  <c r="AZ62" i="1"/>
  <c r="BB62" i="1" s="1"/>
  <c r="AZ63" i="1"/>
  <c r="BB63" i="1" s="1"/>
  <c r="AZ36" i="1"/>
  <c r="BB36" i="1" s="1"/>
  <c r="BR27" i="1" l="1"/>
  <c r="BR26" i="1"/>
  <c r="BR25" i="1"/>
  <c r="T5" i="21"/>
  <c r="Y5" i="21"/>
  <c r="AE5" i="2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tc={C03EAC42-EC94-FA4D-AFAC-D2D751D3724A}</author>
    <author>tc={8AA614C4-1EBE-064B-80DD-E44CC3B7250C}</author>
    <author>tc={D3E2C091-EA43-9B4C-AE9E-BD88BF80F51F}</author>
  </authors>
  <commentList>
    <comment ref="BH23" authorId="0" shapeId="0" xr:uid="{C03EAC42-EC94-FA4D-AFAC-D2D751D3724A}">
      <text>
        <t>[Цепочка примечаний]
Ваша версия Excel позволяет прочитать эту цепочку примечаний, но если открыть файл в более поздней версии Excel, все внесенные в нее изменения будут удалены. Подробнее: https://go.microsoft.com/fwlink/?linkid=870924
Комментарий:
    8</t>
      </text>
    </comment>
    <comment ref="BM23" authorId="1" shapeId="0" xr:uid="{8AA614C4-1EBE-064B-80DD-E44CC3B7250C}">
      <text>
        <t xml:space="preserve">[Цепочка примечаний]
Ваша версия Excel позволяет прочитать эту цепочку примечаний, но если открыть файл в более поздней версии Excel, все внесенные в нее изменения будут удалены. Подробнее: https://go.microsoft.com/fwlink/?linkid=870924
Комментарий:
    3174
</t>
      </text>
    </comment>
    <comment ref="V48" authorId="2" shapeId="0" xr:uid="{D3E2C091-EA43-9B4C-AE9E-BD88BF80F51F}">
      <text>
        <t>[Цепочка примечаний]
Ваша версия Excel позволяет прочитать эту цепочку примечаний, но если открыть файл в более поздней версии Excel, все внесенные в нее изменения будут удалены. Подробнее: https://go.microsoft.com/fwlink/?linkid=870924
Комментарий:
    2,62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tc={7C88ABD4-CEFB-AA4C-99B5-F721C6B370FE}</author>
    <author>tc={0C932269-1E5D-1840-95A7-85F2FC81B9DE}</author>
    <author>tc={318514A8-98C3-254A-BDD3-D0FB5FC553E6}</author>
  </authors>
  <commentList>
    <comment ref="BD23" authorId="0" shapeId="0" xr:uid="{7C88ABD4-CEFB-AA4C-99B5-F721C6B370FE}">
      <text>
        <t>[Цепочка примечаний]
Ваша версия Excel позволяет прочитать эту цепочку примечаний, но если открыть файл в более поздней версии Excel, все внесенные в нее изменения будут удалены. Подробнее: https://go.microsoft.com/fwlink/?linkid=870924
Комментарий:
    8</t>
      </text>
    </comment>
    <comment ref="BI23" authorId="1" shapeId="0" xr:uid="{0C932269-1E5D-1840-95A7-85F2FC81B9DE}">
      <text>
        <t xml:space="preserve">[Цепочка примечаний]
Ваша версия Excel позволяет прочитать эту цепочку примечаний, но если открыть файл в более поздней версии Excel, все внесенные в нее изменения будут удалены. Подробнее: https://go.microsoft.com/fwlink/?linkid=870924
Комментарий:
    3174
</t>
      </text>
    </comment>
    <comment ref="T48" authorId="2" shapeId="0" xr:uid="{318514A8-98C3-254A-BDD3-D0FB5FC553E6}">
      <text>
        <t>[Цепочка примечаний]
Ваша версия Excel позволяет прочитать эту цепочку примечаний, но если открыть файл в более поздней версии Excel, все внесенные в нее изменения будут удалены. Подробнее: https://go.microsoft.com/fwlink/?linkid=870924
Комментарий:
    2,62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tc={E28589D7-8279-2849-8F83-BAA78880B600}</author>
    <author>tc={A4B52325-3008-C140-8D52-EE9BD659BD7C}</author>
    <author>tc={15F4F78F-4FF0-B749-AA0F-FCDA551E6A9D}</author>
  </authors>
  <commentList>
    <comment ref="BD23" authorId="0" shapeId="0" xr:uid="{E28589D7-8279-2849-8F83-BAA78880B600}">
      <text>
        <t>[Цепочка примечаний]
Ваша версия Excel позволяет прочитать эту цепочку примечаний, но если открыть файл в более поздней версии Excel, все внесенные в нее изменения будут удалены. Подробнее: https://go.microsoft.com/fwlink/?linkid=870924
Комментарий:
    8</t>
      </text>
    </comment>
    <comment ref="BI23" authorId="1" shapeId="0" xr:uid="{A4B52325-3008-C140-8D52-EE9BD659BD7C}">
      <text>
        <t xml:space="preserve">[Цепочка примечаний]
Ваша версия Excel позволяет прочитать эту цепочку примечаний, но если открыть файл в более поздней версии Excel, все внесенные в нее изменения будут удалены. Подробнее: https://go.microsoft.com/fwlink/?linkid=870924
Комментарий:
    3174
</t>
      </text>
    </comment>
    <comment ref="T48" authorId="2" shapeId="0" xr:uid="{15F4F78F-4FF0-B749-AA0F-FCDA551E6A9D}">
      <text>
        <t>[Цепочка примечаний]
Ваша версия Excel позволяет прочитать эту цепочку примечаний, но если открыть файл в более поздней версии Excel, все внесенные в нее изменения будут удалены. Подробнее: https://go.microsoft.com/fwlink/?linkid=870924
Комментарий:
    2,62</t>
      </text>
    </comment>
  </commentList>
</comments>
</file>

<file path=xl/sharedStrings.xml><?xml version="1.0" encoding="utf-8"?>
<sst xmlns="http://schemas.openxmlformats.org/spreadsheetml/2006/main" count="5834" uniqueCount="270">
  <si>
    <t>Details of Plug for Well Lodhika#1, Saurashtra Basin, India (Total No. of Plugs-62)</t>
  </si>
  <si>
    <t>№</t>
  </si>
  <si>
    <t>Well</t>
  </si>
  <si>
    <t>Formation</t>
  </si>
  <si>
    <t>Gross Lithology</t>
  </si>
  <si>
    <t>Plug No.</t>
  </si>
  <si>
    <t>Plug Depth (m)</t>
  </si>
  <si>
    <t>Diameter (mm)</t>
  </si>
  <si>
    <t>Length (mm)</t>
  </si>
  <si>
    <t>Weight (g)</t>
  </si>
  <si>
    <t>Porosity (%)</t>
  </si>
  <si>
    <t>K[He](mD)</t>
  </si>
  <si>
    <t>Grain density (g/cc)</t>
  </si>
  <si>
    <t>Bulk Density (g/cc)</t>
  </si>
  <si>
    <r>
      <t xml:space="preserve">K </t>
    </r>
    <r>
      <rPr>
        <b/>
        <sz val="11"/>
        <color theme="1"/>
        <rFont val="Calibri"/>
        <family val="2"/>
      </rPr>
      <t>∞</t>
    </r>
    <r>
      <rPr>
        <b/>
        <sz val="11"/>
        <color theme="1"/>
        <rFont val="Calibri"/>
        <family val="2"/>
        <scheme val="minor"/>
      </rPr>
      <t>(mD)</t>
    </r>
  </si>
  <si>
    <t>LODHIKA 1</t>
  </si>
  <si>
    <t>Deccan trap</t>
  </si>
  <si>
    <t>Weatherd basalt</t>
  </si>
  <si>
    <t>L-1</t>
  </si>
  <si>
    <t>L-2</t>
  </si>
  <si>
    <t>Basalt</t>
  </si>
  <si>
    <t>L-3</t>
  </si>
  <si>
    <t>Wadhawan</t>
  </si>
  <si>
    <t>Sandstone</t>
  </si>
  <si>
    <t>L-4</t>
  </si>
  <si>
    <t>L-5</t>
  </si>
  <si>
    <t>L-6</t>
  </si>
  <si>
    <t>L-7</t>
  </si>
  <si>
    <t>L-8</t>
  </si>
  <si>
    <t>L-9</t>
  </si>
  <si>
    <t>L-10</t>
  </si>
  <si>
    <t>L-11</t>
  </si>
  <si>
    <t>L-12</t>
  </si>
  <si>
    <t>L-13</t>
  </si>
  <si>
    <t>L-14</t>
  </si>
  <si>
    <t>L-15</t>
  </si>
  <si>
    <t>L-16</t>
  </si>
  <si>
    <t>L-17</t>
  </si>
  <si>
    <t>L-18</t>
  </si>
  <si>
    <t>L-19</t>
  </si>
  <si>
    <t>L-20</t>
  </si>
  <si>
    <t>L-21</t>
  </si>
  <si>
    <t>L-22</t>
  </si>
  <si>
    <t>L-23</t>
  </si>
  <si>
    <t>L-24</t>
  </si>
  <si>
    <t>L-25</t>
  </si>
  <si>
    <t>L-26</t>
  </si>
  <si>
    <t>L-27</t>
  </si>
  <si>
    <t>L-28</t>
  </si>
  <si>
    <t>L-29</t>
  </si>
  <si>
    <t>L-30</t>
  </si>
  <si>
    <t>L-32</t>
  </si>
  <si>
    <t>L-33</t>
  </si>
  <si>
    <t>L-34</t>
  </si>
  <si>
    <t>L-35</t>
  </si>
  <si>
    <t>Dhrangadhra</t>
  </si>
  <si>
    <t>L-36</t>
  </si>
  <si>
    <t>L-37</t>
  </si>
  <si>
    <t>L-38</t>
  </si>
  <si>
    <t>L-39</t>
  </si>
  <si>
    <t>L-40</t>
  </si>
  <si>
    <t>L-41</t>
  </si>
  <si>
    <t>L-42</t>
  </si>
  <si>
    <t>L-43</t>
  </si>
  <si>
    <t>L-44</t>
  </si>
  <si>
    <t>L-45</t>
  </si>
  <si>
    <t>L-46</t>
  </si>
  <si>
    <t>L-47</t>
  </si>
  <si>
    <t>L-48</t>
  </si>
  <si>
    <t>L-49</t>
  </si>
  <si>
    <t>L-50</t>
  </si>
  <si>
    <t>L-51</t>
  </si>
  <si>
    <t>L-53</t>
  </si>
  <si>
    <t>L-54</t>
  </si>
  <si>
    <t>L-57</t>
  </si>
  <si>
    <t>L-58</t>
  </si>
  <si>
    <t>L-59</t>
  </si>
  <si>
    <t>Lithic Sandstone</t>
  </si>
  <si>
    <t>L-60</t>
  </si>
  <si>
    <t>L-61</t>
  </si>
  <si>
    <t>Ferruginised Sandy Siltstone</t>
  </si>
  <si>
    <t>L-62</t>
  </si>
  <si>
    <t>Maroon Claystone</t>
  </si>
  <si>
    <t>L-65</t>
  </si>
  <si>
    <t>Lodhika</t>
  </si>
  <si>
    <t>Gabbro</t>
  </si>
  <si>
    <t>L-66</t>
  </si>
  <si>
    <t>L-67</t>
  </si>
  <si>
    <t>L-68</t>
  </si>
  <si>
    <t>Песчаник  кварцевый, серый, м/з, массивный</t>
  </si>
  <si>
    <t>Qz(a)</t>
  </si>
  <si>
    <t>Песчаник кварцевый, серый с зеленоватым оттенком, разнозернистый,  массивный</t>
  </si>
  <si>
    <t>Qz(b)</t>
  </si>
  <si>
    <t>Песчаник серый с зеленоватым оттенком, т/з,  массивный</t>
  </si>
  <si>
    <t>Fsp-Qz(b)</t>
  </si>
  <si>
    <t>Fsp-Qz(a)</t>
  </si>
  <si>
    <t>Fsp-Qz(c)</t>
  </si>
  <si>
    <t>Песчаник серый с зеленоватым оттенком, т/з,  слоистый</t>
  </si>
  <si>
    <t>Песчаник серый, разнозернистый, массивный</t>
  </si>
  <si>
    <t>Песчаник серый с зеленоватым оттенком, разнозернистый,  массивный</t>
  </si>
  <si>
    <t>Песчаник серый м/з-т/з с гравилитистыми обломками, массивный</t>
  </si>
  <si>
    <t>Песчаник серый с зеленоватым оттенком, т/з, массивный</t>
  </si>
  <si>
    <t>Песчаник серый с зеленоватым оттенком, т/з с градационной слоистостью</t>
  </si>
  <si>
    <t>Песчаник серый, разнозернистый, слоистый</t>
  </si>
  <si>
    <t>Песчаник серый, т/з с гравилитистыми обломками, массивный</t>
  </si>
  <si>
    <t>Песчаник серый с зеленоватым оттенком, разнозернистый, неотчетливо слоистый</t>
  </si>
  <si>
    <t>Песчаник серый, разнозернистый, неотчетливо слоистый</t>
  </si>
  <si>
    <t>Песчаник серый, т/з, массивный</t>
  </si>
  <si>
    <t>Песчаник серый с зеленоватым оттенком, т/з, неотчетливо слоистый</t>
  </si>
  <si>
    <t>Песчаник серый с розоватым оттенком оттенком, т/з, неотчетливо слоистый</t>
  </si>
  <si>
    <t>Песчаник кварцевый серый с розоватым оттенком оттенком, т/з, неотчетливо слоистый</t>
  </si>
  <si>
    <t>Песчаник серый, т/з, слоистый</t>
  </si>
  <si>
    <t>Песчаник серый с розоватым оттенком оттенком, т/з, массивный</t>
  </si>
  <si>
    <t>Песчаник ПШ-кварцевый, светло-серый до белого, м/з, массивный, пористый</t>
  </si>
  <si>
    <t>Песчаник кварцевый, светло-серый до белого, с/з, массивный, пористый</t>
  </si>
  <si>
    <t>Песчаник красноцветный (цемент железистый), к/з, массивный</t>
  </si>
  <si>
    <t>Алевро-песчаник т/з красноцветный (цемент железистый), массивный</t>
  </si>
  <si>
    <t>Песчаник красноцветный (цемент железистый), м/з, массивный</t>
  </si>
  <si>
    <t>Темно-бордовая глина</t>
  </si>
  <si>
    <t>XY</t>
  </si>
  <si>
    <t>XZ</t>
  </si>
  <si>
    <t>YZ</t>
  </si>
  <si>
    <t>STAGE 1 - DRIED</t>
  </si>
  <si>
    <t>STAGE 2 - WATER-SATURATED</t>
  </si>
  <si>
    <t xml:space="preserve">STAGE 3 - DRIED </t>
  </si>
  <si>
    <t>STAGE 4 - KEROSENE-SATURATED</t>
  </si>
  <si>
    <t>THERMAL PROPERTIES</t>
  </si>
  <si>
    <t>SONIC PROPERTIES</t>
  </si>
  <si>
    <t>ELECTRICAL PROPERTIES</t>
  </si>
  <si>
    <t xml:space="preserve">SONIC PROPERTIES </t>
  </si>
  <si>
    <r>
      <t>λ</t>
    </r>
    <r>
      <rPr>
        <b/>
        <vertAlign val="subscript"/>
        <sz val="11"/>
        <color theme="1"/>
        <rFont val="Calibri (Основной текст)"/>
        <charset val="204"/>
      </rPr>
      <t>||</t>
    </r>
    <r>
      <rPr>
        <b/>
        <sz val="11"/>
        <color theme="1"/>
        <rFont val="Calibri"/>
        <family val="2"/>
        <charset val="204"/>
        <scheme val="minor"/>
      </rPr>
      <t>, W/(m·K)</t>
    </r>
  </si>
  <si>
    <r>
      <t>λ</t>
    </r>
    <r>
      <rPr>
        <b/>
        <vertAlign val="subscript"/>
        <sz val="11"/>
        <color theme="1"/>
        <rFont val="Calibri (Основной текст)"/>
        <charset val="204"/>
      </rPr>
      <t>⊥</t>
    </r>
    <r>
      <rPr>
        <b/>
        <sz val="11"/>
        <color theme="1"/>
        <rFont val="Calibri"/>
        <family val="2"/>
        <charset val="204"/>
        <scheme val="minor"/>
      </rPr>
      <t>, W/(m·K)</t>
    </r>
  </si>
  <si>
    <t>K</t>
  </si>
  <si>
    <r>
      <t>C, MJ/(m</t>
    </r>
    <r>
      <rPr>
        <b/>
        <vertAlign val="superscript"/>
        <sz val="11"/>
        <color theme="1"/>
        <rFont val="Calibri (Основной текст)"/>
        <charset val="204"/>
      </rPr>
      <t>3</t>
    </r>
    <r>
      <rPr>
        <b/>
        <sz val="11"/>
        <color theme="1"/>
        <rFont val="Calibri"/>
        <family val="2"/>
        <charset val="204"/>
        <scheme val="minor"/>
      </rPr>
      <t>·K)</t>
    </r>
  </si>
  <si>
    <t>FF</t>
  </si>
  <si>
    <r>
      <t>R</t>
    </r>
    <r>
      <rPr>
        <b/>
        <vertAlign val="subscript"/>
        <sz val="11"/>
        <color theme="1"/>
        <rFont val="Calibri (Основной текст)"/>
        <charset val="204"/>
      </rPr>
      <t>w</t>
    </r>
    <r>
      <rPr>
        <b/>
        <sz val="11"/>
        <color theme="1"/>
        <rFont val="Calibri"/>
        <family val="2"/>
        <charset val="204"/>
        <scheme val="minor"/>
      </rPr>
      <t>, Ohm·m</t>
    </r>
  </si>
  <si>
    <t>R, Ohm·m</t>
  </si>
  <si>
    <r>
      <t>T</t>
    </r>
    <r>
      <rPr>
        <b/>
        <vertAlign val="subscript"/>
        <sz val="11"/>
        <color theme="1"/>
        <rFont val="Calibri (Основной текст)"/>
        <charset val="204"/>
      </rPr>
      <t>w</t>
    </r>
    <r>
      <rPr>
        <b/>
        <sz val="11"/>
        <color theme="1"/>
        <rFont val="Calibri"/>
        <family val="2"/>
        <charset val="204"/>
        <scheme val="minor"/>
      </rPr>
      <t xml:space="preserve">, </t>
    </r>
    <r>
      <rPr>
        <b/>
        <sz val="11"/>
        <color theme="1"/>
        <rFont val="Calibri"/>
        <family val="2"/>
        <charset val="204"/>
      </rPr>
      <t>°</t>
    </r>
    <r>
      <rPr>
        <b/>
        <sz val="11"/>
        <color theme="1"/>
        <rFont val="Calibri"/>
        <family val="2"/>
        <charset val="204"/>
        <scheme val="minor"/>
      </rPr>
      <t>С</t>
    </r>
  </si>
  <si>
    <r>
      <t>ρ</t>
    </r>
    <r>
      <rPr>
        <b/>
        <vertAlign val="subscript"/>
        <sz val="11"/>
        <color theme="1"/>
        <rFont val="Calibri (Основной текст)"/>
        <charset val="204"/>
      </rPr>
      <t>grain</t>
    </r>
    <r>
      <rPr>
        <b/>
        <sz val="11"/>
        <color theme="1"/>
        <rFont val="Calibri"/>
        <family val="2"/>
        <charset val="204"/>
        <scheme val="minor"/>
      </rPr>
      <t>, g/cm</t>
    </r>
    <r>
      <rPr>
        <b/>
        <vertAlign val="superscript"/>
        <sz val="11"/>
        <color theme="1"/>
        <rFont val="Calibri (Основной текст)"/>
        <charset val="204"/>
      </rPr>
      <t>3</t>
    </r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</si>
  <si>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>S1</t>
    </r>
    <r>
      <rPr>
        <b/>
        <sz val="11"/>
        <color theme="1"/>
        <rFont val="Calibri"/>
        <family val="2"/>
        <charset val="204"/>
        <scheme val="minor"/>
      </rPr>
      <t>, m/s</t>
    </r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</si>
  <si>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>S2</t>
    </r>
    <r>
      <rPr>
        <b/>
        <sz val="11"/>
        <color theme="1"/>
        <rFont val="Calibri"/>
        <family val="2"/>
        <charset val="204"/>
        <scheme val="minor"/>
      </rPr>
      <t>, m/s</t>
    </r>
  </si>
  <si>
    <t>Thomsen anisotropic parameter γ</t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</si>
  <si>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 xml:space="preserve">S1 </t>
    </r>
    <r>
      <rPr>
        <b/>
        <sz val="11"/>
        <color theme="1"/>
        <rFont val="Calibri (Основной текст)"/>
        <charset val="204"/>
      </rPr>
      <t>(1MHz)</t>
    </r>
    <r>
      <rPr>
        <b/>
        <sz val="11"/>
        <color theme="1"/>
        <rFont val="Calibri"/>
        <family val="2"/>
        <charset val="204"/>
        <scheme val="minor"/>
      </rPr>
      <t>, m/s</t>
    </r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</si>
  <si>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 xml:space="preserve">S2 </t>
    </r>
    <r>
      <rPr>
        <b/>
        <sz val="11"/>
        <color theme="1"/>
        <rFont val="Calibri (Основной текст)"/>
        <charset val="204"/>
      </rPr>
      <t>(1MHz)</t>
    </r>
    <r>
      <rPr>
        <b/>
        <sz val="11"/>
        <color theme="1"/>
        <rFont val="Calibri"/>
        <family val="2"/>
        <charset val="204"/>
        <scheme val="minor"/>
      </rPr>
      <t>, m/s</t>
    </r>
  </si>
  <si>
    <r>
      <t>β</t>
    </r>
    <r>
      <rPr>
        <b/>
        <vertAlign val="subscript"/>
        <sz val="11"/>
        <color theme="1"/>
        <rFont val="Calibri (Основной текст)"/>
        <charset val="204"/>
      </rPr>
      <t>1</t>
    </r>
    <r>
      <rPr>
        <b/>
        <sz val="11"/>
        <color theme="1"/>
        <rFont val="Calibri"/>
        <family val="2"/>
        <charset val="204"/>
        <scheme val="minor"/>
      </rPr>
      <t xml:space="preserve"> (cross cut end 1)</t>
    </r>
  </si>
  <si>
    <r>
      <t>β</t>
    </r>
    <r>
      <rPr>
        <b/>
        <vertAlign val="subscript"/>
        <sz val="11"/>
        <color theme="1"/>
        <rFont val="Calibri (Основной текст)"/>
        <charset val="204"/>
      </rPr>
      <t>2</t>
    </r>
    <r>
      <rPr>
        <b/>
        <sz val="11"/>
        <color theme="1"/>
        <rFont val="Calibri"/>
        <family val="2"/>
        <charset val="204"/>
        <scheme val="minor"/>
      </rPr>
      <t xml:space="preserve"> (cross cut end 2)</t>
    </r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</si>
  <si>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>P</t>
    </r>
    <r>
      <rPr>
        <b/>
        <vertAlign val="superscript"/>
        <sz val="11"/>
        <color theme="1"/>
        <rFont val="Calibri (Основной текст)"/>
        <charset val="204"/>
      </rPr>
      <t>avg</t>
    </r>
    <r>
      <rPr>
        <b/>
        <sz val="11"/>
        <color theme="1"/>
        <rFont val="Calibri"/>
        <family val="2"/>
        <charset val="204"/>
        <scheme val="minor"/>
      </rPr>
      <t>, m/s</t>
    </r>
  </si>
  <si>
    <t>Water mineralization (NaCl), g/L</t>
  </si>
  <si>
    <r>
      <t>λ</t>
    </r>
    <r>
      <rPr>
        <b/>
        <vertAlign val="subscript"/>
        <sz val="11"/>
        <color theme="1"/>
        <rFont val="Calibri (Основной текст)"/>
        <charset val="204"/>
      </rPr>
      <t>max</t>
    </r>
    <r>
      <rPr>
        <b/>
        <sz val="11"/>
        <color theme="1"/>
        <rFont val="Calibri"/>
        <family val="2"/>
        <charset val="204"/>
        <scheme val="minor"/>
      </rPr>
      <t>, W/(m·K)</t>
    </r>
  </si>
  <si>
    <r>
      <t>λ</t>
    </r>
    <r>
      <rPr>
        <b/>
        <vertAlign val="subscript"/>
        <sz val="11"/>
        <color theme="1"/>
        <rFont val="Calibri (Основной текст)"/>
        <charset val="204"/>
      </rPr>
      <t>min</t>
    </r>
    <r>
      <rPr>
        <b/>
        <sz val="11"/>
        <color theme="1"/>
        <rFont val="Calibri"/>
        <family val="2"/>
        <charset val="204"/>
        <scheme val="minor"/>
      </rPr>
      <t>, W/(m·K)</t>
    </r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</si>
  <si>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 xml:space="preserve">S </t>
    </r>
    <r>
      <rPr>
        <b/>
        <vertAlign val="superscript"/>
        <sz val="11"/>
        <color theme="1"/>
        <rFont val="Calibri (Основной текст)"/>
        <charset val="204"/>
      </rPr>
      <t>avg</t>
    </r>
    <r>
      <rPr>
        <b/>
        <sz val="11"/>
        <color theme="1"/>
        <rFont val="Calibri"/>
        <family val="2"/>
        <charset val="204"/>
        <scheme val="minor"/>
      </rPr>
      <t>, m/s</t>
    </r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</si>
  <si>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>S</t>
    </r>
    <r>
      <rPr>
        <b/>
        <vertAlign val="superscript"/>
        <sz val="11"/>
        <color theme="1"/>
        <rFont val="Calibri (Основной текст)"/>
        <charset val="204"/>
      </rPr>
      <t>tick 1</t>
    </r>
    <r>
      <rPr>
        <b/>
        <sz val="11"/>
        <color theme="1"/>
        <rFont val="Calibri"/>
        <family val="2"/>
        <scheme val="minor"/>
      </rPr>
      <t>, m/s</t>
    </r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</si>
  <si>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>S</t>
    </r>
    <r>
      <rPr>
        <b/>
        <vertAlign val="superscript"/>
        <sz val="11"/>
        <color theme="1"/>
        <rFont val="Calibri (Основной текст)"/>
        <charset val="204"/>
      </rPr>
      <t>tick 2</t>
    </r>
    <r>
      <rPr>
        <b/>
        <sz val="11"/>
        <color theme="1"/>
        <rFont val="Calibri"/>
        <family val="2"/>
        <scheme val="minor"/>
      </rPr>
      <t>, m/s</t>
    </r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</si>
  <si>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 xml:space="preserve">S1 </t>
    </r>
    <r>
      <rPr>
        <b/>
        <sz val="11"/>
        <color theme="1"/>
        <rFont val="Calibri (Основной текст)"/>
        <charset val="204"/>
      </rPr>
      <t>(330 kHz)</t>
    </r>
    <r>
      <rPr>
        <b/>
        <sz val="11"/>
        <color theme="1"/>
        <rFont val="Calibri"/>
        <family val="2"/>
        <charset val="204"/>
        <scheme val="minor"/>
      </rPr>
      <t>, m/s</t>
    </r>
  </si>
  <si>
    <r>
      <t>V</t>
    </r>
    <r>
      <rPr>
        <b/>
        <vertAlign val="subscript"/>
        <sz val="11"/>
        <color theme="1"/>
        <rFont val="Calibri (Основной текст)"/>
        <charset val="204"/>
      </rPr>
      <t xml:space="preserve">S2 </t>
    </r>
    <r>
      <rPr>
        <b/>
        <sz val="11"/>
        <color theme="1"/>
        <rFont val="Calibri (Основной текст)"/>
        <charset val="204"/>
      </rPr>
      <t>(330 kHz)</t>
    </r>
    <r>
      <rPr>
        <b/>
        <sz val="11"/>
        <color theme="1"/>
        <rFont val="Calibri"/>
        <family val="2"/>
        <charset val="204"/>
        <scheme val="minor"/>
      </rPr>
      <t>, m/s</t>
    </r>
  </si>
  <si>
    <t>Thomsen anisotropic parameter γ (330 kHz)</t>
  </si>
  <si>
    <t>Thomsen anisotropic parameter γ (1MHz)</t>
  </si>
  <si>
    <r>
      <rPr>
        <b/>
        <sz val="11"/>
        <color rgb="FFFF0000"/>
        <rFont val="Calibri"/>
        <family val="2"/>
        <scheme val="minor"/>
      </rPr>
      <t>Φ</t>
    </r>
    <r>
      <rPr>
        <b/>
        <vertAlign val="subscript"/>
        <sz val="11"/>
        <color rgb="FFFF0000"/>
        <rFont val="Calibri (Основной текст)"/>
        <charset val="204"/>
      </rPr>
      <t>t</t>
    </r>
    <r>
      <rPr>
        <b/>
        <sz val="11"/>
        <color rgb="FFFF0000"/>
        <rFont val="Calibri"/>
        <family val="2"/>
        <charset val="204"/>
        <scheme val="minor"/>
      </rPr>
      <t xml:space="preserve"> (NMR), %</t>
    </r>
  </si>
  <si>
    <r>
      <rPr>
        <b/>
        <sz val="11"/>
        <color theme="1"/>
        <rFont val="Calibri (Основной текст)"/>
        <charset val="204"/>
      </rPr>
      <t>Φ</t>
    </r>
    <r>
      <rPr>
        <b/>
        <vertAlign val="subscript"/>
        <sz val="11"/>
        <color theme="1"/>
        <rFont val="Calibri (Основной текст)"/>
        <charset val="204"/>
      </rPr>
      <t>e</t>
    </r>
    <r>
      <rPr>
        <b/>
        <sz val="11"/>
        <color theme="1"/>
        <rFont val="Calibri"/>
        <family val="2"/>
        <charset val="204"/>
        <scheme val="minor"/>
      </rPr>
      <t xml:space="preserve"> (Imbibition method), %</t>
    </r>
  </si>
  <si>
    <t>INITIAL DATA</t>
  </si>
  <si>
    <t>SKOLTECH DATA</t>
  </si>
  <si>
    <t>Песчаник, красноцветный, к/з, массивный с трещиной</t>
  </si>
  <si>
    <t xml:space="preserve"> LITHOLOGY</t>
  </si>
  <si>
    <t>STAGE 1- DRIED</t>
  </si>
  <si>
    <t>STAGE 3- DRIED</t>
  </si>
  <si>
    <t>POROSITY &amp; DENSITY</t>
  </si>
  <si>
    <t>DENSITY</t>
  </si>
  <si>
    <t>Базальт темно-серого цвета с афанитовой структурой, массивной текстурой.Отмечаются небольщие каверны выполнены яснокристаллическим кальцитом</t>
  </si>
  <si>
    <t>Базальт темно-серого цвета с афанитовой структурой, массивной текстурой</t>
  </si>
  <si>
    <t>Dark gray basalt with aphanitic structure, massive texture</t>
  </si>
  <si>
    <t>Sandstone gray, uneven-grained, layered</t>
  </si>
  <si>
    <t>Quartz sandstone, light gray to white, medium-grained, massive, porous</t>
  </si>
  <si>
    <t>Песчаник, красноцветный, к/з, массивный</t>
  </si>
  <si>
    <t>Габбро темно-серого цвета с равномернозернистой структурой (с/з), текстура массивная, отмечаются тонкие прожилки карбоната</t>
  </si>
  <si>
    <t>Dark gray basalt with an aphanitic structure, massive texture. There are small caverns filled with crystalline calcite</t>
  </si>
  <si>
    <t>Dark red clay</t>
  </si>
  <si>
    <t>Gabbro, dark gray with uniform grain structure (medium-grained), massive, with thin carbonate layers</t>
  </si>
  <si>
    <t>Gabbro, dark gray with uniform grain structure (medium-grained), massive, with carbonate flaws</t>
  </si>
  <si>
    <t>Sandstone gray, fine-grained, massive</t>
  </si>
  <si>
    <t>Sandstone red (ferruginous cement), coarse-grained, massive</t>
  </si>
  <si>
    <t>Silty sandstone, red (ferruginous cement), fine-grained, massive</t>
  </si>
  <si>
    <t>Quartz sandstone, gray with a greenish shade, poorly sorted (uneven-grained), massive</t>
  </si>
  <si>
    <t>Sandstone, gray with a greenish shade, fine-grained with barely noticeable layering</t>
  </si>
  <si>
    <t>Sandstone, gray with a pink shade, fine-grained with barely noticeable layering</t>
  </si>
  <si>
    <t>Quartz sandstone, gray with a pink shade, fine-grained with barely noticeable layering</t>
  </si>
  <si>
    <t>Sandstone, gray with a pink shade, fine-grained, massive</t>
  </si>
  <si>
    <t>Sandstone, gray with a greenish shade, fine-grained, massive</t>
  </si>
  <si>
    <t>Sandstone, gray with a greenish shade, fine-grained, layered</t>
  </si>
  <si>
    <t>Sandstone, gray, uneven-grained, massive</t>
  </si>
  <si>
    <t>Quartz sandstone, gray, fine-grained, massive</t>
  </si>
  <si>
    <t>Sandstone, gray with a greenish shade, uneven-grained, massive</t>
  </si>
  <si>
    <t>Sandstone, gray, fine-grained with gravelitic fragments, massive</t>
  </si>
  <si>
    <t>Песчаник серый с зеленоватым оттенком, разнозернистый, с едва заметной слоистостью</t>
  </si>
  <si>
    <t>Sandstone, gray with a greenish shade, uneven-grained with barely noticeable layering</t>
  </si>
  <si>
    <t>Sandstone, gray with a greenish shade, fine-grained with grained layering</t>
  </si>
  <si>
    <t>Sandstone, gray, uneven-grained with barely noticeable layering</t>
  </si>
  <si>
    <t>Sandstone, gray, uneven-grained, layered</t>
  </si>
  <si>
    <t>Sandstone, gray, fine-grained, layered</t>
  </si>
  <si>
    <t>Feldspar-quartz sandstone, light gray to white, fine-grained, massive, porous</t>
  </si>
  <si>
    <t>Габбро темно-серого цвета с равномернозернистой структурой (с/з), текстура массивная, выделения карбоната в виде пятен</t>
  </si>
  <si>
    <t>Sandstone, red (ferruginous cement), coarse-grained, massive</t>
  </si>
  <si>
    <t>Sandstone, red (ferruginous cement), fine-grained, massive</t>
  </si>
  <si>
    <t>Sandstone, red, coarse-grained, massive</t>
  </si>
  <si>
    <t>Sandstone, red, coarse-grained, massive with crack</t>
  </si>
  <si>
    <t>Specified lithology</t>
  </si>
  <si>
    <t>Clay</t>
  </si>
  <si>
    <t>Thermophysical group</t>
  </si>
  <si>
    <t>Lithology RUS</t>
  </si>
  <si>
    <r>
      <t>λ</t>
    </r>
    <r>
      <rPr>
        <b/>
        <vertAlign val="subscript"/>
        <sz val="11"/>
        <color theme="1"/>
        <rFont val="Calibri (Основной текст)"/>
        <charset val="204"/>
      </rPr>
      <t>||</t>
    </r>
    <r>
      <rPr>
        <b/>
        <vertAlign val="superscript"/>
        <sz val="11"/>
        <color theme="1"/>
        <rFont val="Calibri (Основной текст)"/>
        <charset val="204"/>
      </rPr>
      <t>corrected</t>
    </r>
    <r>
      <rPr>
        <b/>
        <sz val="11"/>
        <color theme="1"/>
        <rFont val="Calibri"/>
        <family val="2"/>
        <charset val="204"/>
        <scheme val="minor"/>
      </rPr>
      <t>, W/(m·K)</t>
    </r>
  </si>
  <si>
    <r>
      <t>λ</t>
    </r>
    <r>
      <rPr>
        <b/>
        <vertAlign val="subscript"/>
        <sz val="11"/>
        <color theme="1"/>
        <rFont val="Calibri (Основной текст)"/>
        <charset val="204"/>
      </rPr>
      <t>⊥</t>
    </r>
    <r>
      <rPr>
        <b/>
        <vertAlign val="superscript"/>
        <sz val="11"/>
        <color theme="1"/>
        <rFont val="Calibri (Основной текст)"/>
        <charset val="204"/>
      </rPr>
      <t>corrected</t>
    </r>
    <r>
      <rPr>
        <b/>
        <sz val="11"/>
        <color theme="1"/>
        <rFont val="Calibri"/>
        <family val="2"/>
        <charset val="204"/>
        <scheme val="minor"/>
      </rPr>
      <t>, W/(m·K)</t>
    </r>
  </si>
  <si>
    <r>
      <t>K</t>
    </r>
    <r>
      <rPr>
        <b/>
        <vertAlign val="superscript"/>
        <sz val="11"/>
        <color theme="1"/>
        <rFont val="Calibri (Основной текст)"/>
        <charset val="204"/>
      </rPr>
      <t>corrected</t>
    </r>
  </si>
  <si>
    <r>
      <t>Angle b/w tick 1 and λ</t>
    </r>
    <r>
      <rPr>
        <b/>
        <vertAlign val="subscript"/>
        <sz val="11"/>
        <color theme="1"/>
        <rFont val="Calibri (Основной текст)"/>
        <charset val="204"/>
      </rPr>
      <t>||</t>
    </r>
    <r>
      <rPr>
        <b/>
        <vertAlign val="superscript"/>
        <sz val="11"/>
        <color theme="1"/>
        <rFont val="Calibri (Основной текст)"/>
        <charset val="204"/>
      </rPr>
      <t xml:space="preserve">corrected </t>
    </r>
    <r>
      <rPr>
        <b/>
        <sz val="11"/>
        <color theme="1"/>
        <rFont val="Calibri (Основной текст)"/>
        <charset val="204"/>
      </rPr>
      <t>(clockwise)</t>
    </r>
    <r>
      <rPr>
        <b/>
        <sz val="11"/>
        <color theme="1"/>
        <rFont val="Calibri"/>
        <family val="2"/>
        <charset val="204"/>
        <scheme val="minor"/>
      </rPr>
      <t>, degree</t>
    </r>
  </si>
  <si>
    <t>Mg</t>
  </si>
  <si>
    <t>Al</t>
  </si>
  <si>
    <t>Si</t>
  </si>
  <si>
    <t>Ca</t>
  </si>
  <si>
    <t>Ti</t>
  </si>
  <si>
    <t>Fe</t>
  </si>
  <si>
    <t>RMS</t>
  </si>
  <si>
    <t>LE</t>
  </si>
  <si>
    <t>Other</t>
  </si>
  <si>
    <t>Average, %</t>
  </si>
  <si>
    <t>X-RAY FLUORESCENCE (XRF)</t>
  </si>
  <si>
    <r>
      <rPr>
        <b/>
        <sz val="11"/>
        <color theme="1"/>
        <rFont val="Calibri (Основной текст)"/>
        <charset val="204"/>
      </rPr>
      <t>Φ</t>
    </r>
    <r>
      <rPr>
        <b/>
        <vertAlign val="subscript"/>
        <sz val="11"/>
        <color theme="1"/>
        <rFont val="Calibri (Основной текст)"/>
        <charset val="204"/>
      </rPr>
      <t>e</t>
    </r>
    <r>
      <rPr>
        <b/>
        <sz val="11"/>
        <color theme="1"/>
        <rFont val="Calibri"/>
        <family val="2"/>
        <charset val="204"/>
        <scheme val="minor"/>
      </rPr>
      <t xml:space="preserve"> (hydrostatic
method), %</t>
    </r>
  </si>
  <si>
    <r>
      <t>ρ</t>
    </r>
    <r>
      <rPr>
        <b/>
        <vertAlign val="subscript"/>
        <sz val="11"/>
        <color theme="1"/>
        <rFont val="Calibri (Основной текст)"/>
        <charset val="204"/>
      </rPr>
      <t>bulk</t>
    </r>
    <r>
      <rPr>
        <b/>
        <sz val="11"/>
        <color theme="1"/>
        <rFont val="Calibri"/>
        <family val="2"/>
        <charset val="204"/>
        <scheme val="minor"/>
      </rPr>
      <t>, g/cm3</t>
    </r>
  </si>
  <si>
    <t>Sample were destroyed during electrical properties measurements at the stage 2</t>
  </si>
  <si>
    <t>Калинингнад БД Сухие</t>
  </si>
  <si>
    <t>Dried</t>
  </si>
  <si>
    <t>Water-saturated</t>
  </si>
  <si>
    <t>Kerosene-saturated</t>
  </si>
  <si>
    <t>флюид</t>
  </si>
  <si>
    <t>матрица</t>
  </si>
  <si>
    <t>Weighted geometric mean</t>
  </si>
  <si>
    <t>Non-linear (Krupiczka, 1967)</t>
  </si>
  <si>
    <t>Weighted arithmetic mean</t>
  </si>
  <si>
    <r>
      <t>ρ</t>
    </r>
    <r>
      <rPr>
        <b/>
        <vertAlign val="subscript"/>
        <sz val="11"/>
        <color rgb="FF000000"/>
        <rFont val="Calibri"/>
        <family val="2"/>
        <scheme val="minor"/>
      </rPr>
      <t>bulk</t>
    </r>
    <r>
      <rPr>
        <b/>
        <sz val="11"/>
        <color rgb="FF000000"/>
        <rFont val="Calibri"/>
        <family val="2"/>
        <charset val="204"/>
        <scheme val="minor"/>
      </rPr>
      <t>, g/cm3</t>
    </r>
  </si>
  <si>
    <t>Dhrangadhra (Lithic Sandstone)</t>
  </si>
  <si>
    <t>Dhrangadhra (sandstone)</t>
  </si>
  <si>
    <t>Dhrangadhra (Sandy Siltstone)</t>
  </si>
  <si>
    <t>Dhrangadhra (Clay)</t>
  </si>
  <si>
    <t>AIR</t>
  </si>
  <si>
    <t>WATER</t>
  </si>
  <si>
    <t>KEROSENE</t>
  </si>
  <si>
    <t>DIFF</t>
  </si>
  <si>
    <t>невязка</t>
  </si>
  <si>
    <t>Пор</t>
  </si>
  <si>
    <t>Возлух</t>
  </si>
  <si>
    <t>Вода</t>
  </si>
  <si>
    <t>Кер</t>
  </si>
  <si>
    <t>Матрица</t>
  </si>
  <si>
    <t>Керосин</t>
  </si>
  <si>
    <t>Невязка 1</t>
  </si>
  <si>
    <t>сумм</t>
  </si>
  <si>
    <t>Невязка 2</t>
  </si>
  <si>
    <t>Невязка 3</t>
  </si>
  <si>
    <t>Н1</t>
  </si>
  <si>
    <t>Н2</t>
  </si>
  <si>
    <t>Н3</t>
  </si>
  <si>
    <t>TCm</t>
  </si>
  <si>
    <t>por</t>
  </si>
  <si>
    <t>H4</t>
  </si>
  <si>
    <t>matrix</t>
  </si>
  <si>
    <t>Н5</t>
  </si>
  <si>
    <t>Невязка 5</t>
  </si>
  <si>
    <t>2,20-2,50</t>
  </si>
  <si>
    <t>Dried 2</t>
  </si>
  <si>
    <t xml:space="preserve">   </t>
  </si>
  <si>
    <t>Sansstone</t>
  </si>
  <si>
    <r>
      <t>λ</t>
    </r>
    <r>
      <rPr>
        <b/>
        <vertAlign val="subscript"/>
        <sz val="11"/>
        <color theme="1"/>
        <rFont val="Calibri (Основной текст)"/>
        <charset val="204"/>
      </rPr>
      <t>|| water</t>
    </r>
    <r>
      <rPr>
        <b/>
        <sz val="11"/>
        <color theme="1"/>
        <rFont val="Calibri"/>
        <family val="2"/>
        <charset val="204"/>
        <scheme val="minor"/>
      </rPr>
      <t>, W/(m·K)</t>
    </r>
  </si>
  <si>
    <t>δλ1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</si>
</sst>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26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Calibri"/>
      <family val="2"/>
    </font>
    <font>
      <b/>
      <sz val="11"/>
      <color rgb="FFFF0000"/>
      <name val="Calibri"/>
      <family val="2"/>
      <charset val="204"/>
      <scheme val="minor"/>
    </font>
    <font>
      <sz val="28"/>
      <color theme="1"/>
      <name val="Calibri"/>
      <family val="2"/>
      <charset val="204"/>
      <scheme val="minor"/>
    </font>
    <font>
      <sz val="26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</font>
    <font>
      <sz val="11"/>
      <color theme="1"/>
      <name val="TimesNewRomanPSMT"/>
      <family val="2"/>
      <charset val="204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vertAlign val="superscript"/>
      <sz val="11"/>
      <color theme="1"/>
      <name val="Calibri (Основной текст)"/>
      <charset val="204"/>
    </font>
    <font>
      <b/>
      <vertAlign val="subscript"/>
      <sz val="11"/>
      <color theme="1"/>
      <name val="Calibri (Основной текст)"/>
      <charset val="204"/>
    </font>
    <font>
      <b/>
      <sz val="11"/>
      <color theme="1"/>
      <name val="Calibri (Основной текст)"/>
      <charset val="204"/>
    </font>
    <font>
      <b/>
      <vertAlign val="subscript"/>
      <sz val="11"/>
      <color rgb="FFFF0000"/>
      <name val="Calibri (Основной текст)"/>
      <charset val="204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rgb="FF202122"/>
      <name val="Calibri"/>
      <family val="2"/>
      <scheme val="minor"/>
    </font>
    <font>
      <sz val="11"/>
      <color rgb="FF4D5156"/>
      <name val="Arial"/>
      <family val="2"/>
    </font>
    <font>
      <b/>
      <sz val="11"/>
      <color rgb="FF000000"/>
      <name val="Calibri"/>
      <family val="2"/>
      <charset val="204"/>
      <scheme val="minor"/>
    </font>
    <font>
      <b/>
      <vertAlign val="subscript"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</fonts>
  <fills count="22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FCE4D6"/>
        <bgColor rgb="FF000000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-0.249977111117893"/>
        <bgColor indexed="64"/>
      </patternFill>
    </fill>
  </fills>
  <borders count="61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6">
    <xf numFmtId="0" fontId="0" fillId="0" borderId="0"/>
    <xf numFmtId="0" fontId="2" fillId="0" borderId="0"/>
    <xf numFmtId="0" fontId="2" fillId="0" borderId="0"/>
    <xf numFmtId="9" fontId="2" fillId="0" borderId="0" applyFont="0" applyFill="0" applyBorder="0" applyAlignment="0" applyProtection="0"/>
    <xf numFmtId="0" fontId="1" fillId="0" borderId="0"/>
    <xf numFmtId="0" fontId="12" fillId="0" borderId="0"/>
  </cellStyleXfs>
  <cellXfs count="1029">
    <xf numFmtId="0" fontId="0" fillId="0" borderId="0" xfId="0"/>
    <xf numFmtId="0" fontId="6" fillId="0" borderId="5" xfId="1" applyFont="1" applyBorder="1" applyAlignment="1">
      <alignment horizontal="center" vertical="center"/>
    </xf>
    <xf numFmtId="0" fontId="6" fillId="0" borderId="7" xfId="1" applyFont="1" applyBorder="1" applyAlignment="1">
      <alignment horizontal="center" vertical="center"/>
    </xf>
    <xf numFmtId="0" fontId="2" fillId="0" borderId="5" xfId="1" applyBorder="1" applyAlignment="1">
      <alignment horizontal="center" vertical="center"/>
    </xf>
    <xf numFmtId="2" fontId="2" fillId="0" borderId="5" xfId="1" applyNumberFormat="1" applyBorder="1" applyAlignment="1">
      <alignment horizontal="center" vertical="center"/>
    </xf>
    <xf numFmtId="2" fontId="2" fillId="0" borderId="8" xfId="1" applyNumberFormat="1" applyBorder="1" applyAlignment="1">
      <alignment horizontal="center" vertical="center"/>
    </xf>
    <xf numFmtId="0" fontId="2" fillId="0" borderId="7" xfId="1" applyBorder="1" applyAlignment="1">
      <alignment horizontal="center" vertical="center"/>
    </xf>
    <xf numFmtId="2" fontId="2" fillId="0" borderId="7" xfId="1" applyNumberFormat="1" applyBorder="1" applyAlignment="1">
      <alignment horizontal="center" vertical="center"/>
    </xf>
    <xf numFmtId="2" fontId="2" fillId="0" borderId="10" xfId="1" applyNumberFormat="1" applyBorder="1" applyAlignment="1">
      <alignment horizontal="center" vertical="center"/>
    </xf>
    <xf numFmtId="0" fontId="6" fillId="0" borderId="12" xfId="1" applyFont="1" applyBorder="1" applyAlignment="1">
      <alignment horizontal="center" vertical="center"/>
    </xf>
    <xf numFmtId="0" fontId="2" fillId="0" borderId="12" xfId="1" applyBorder="1" applyAlignment="1">
      <alignment horizontal="center" vertical="center"/>
    </xf>
    <xf numFmtId="2" fontId="2" fillId="0" borderId="12" xfId="1" applyNumberFormat="1" applyBorder="1" applyAlignment="1">
      <alignment horizontal="center" vertical="center"/>
    </xf>
    <xf numFmtId="2" fontId="2" fillId="0" borderId="14" xfId="1" applyNumberForma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9" fillId="0" borderId="0" xfId="4" applyFont="1"/>
    <xf numFmtId="0" fontId="1" fillId="0" borderId="0" xfId="4"/>
    <xf numFmtId="0" fontId="10" fillId="0" borderId="0" xfId="4" applyFont="1"/>
    <xf numFmtId="2" fontId="0" fillId="0" borderId="0" xfId="0" applyNumberFormat="1"/>
    <xf numFmtId="0" fontId="13" fillId="0" borderId="0" xfId="0" applyFont="1"/>
    <xf numFmtId="0" fontId="3" fillId="0" borderId="0" xfId="0" applyFont="1"/>
    <xf numFmtId="0" fontId="6" fillId="0" borderId="3" xfId="1" applyFont="1" applyBorder="1" applyAlignment="1">
      <alignment horizontal="center" vertical="center"/>
    </xf>
    <xf numFmtId="0" fontId="6" fillId="0" borderId="3" xfId="1" applyFont="1" applyBorder="1" applyAlignment="1">
      <alignment horizontal="center" vertical="center" wrapText="1"/>
    </xf>
    <xf numFmtId="2" fontId="6" fillId="0" borderId="3" xfId="1" applyNumberFormat="1" applyFont="1" applyBorder="1" applyAlignment="1">
      <alignment horizontal="center" vertical="center" wrapText="1"/>
    </xf>
    <xf numFmtId="164" fontId="6" fillId="0" borderId="3" xfId="1" applyNumberFormat="1" applyFont="1" applyBorder="1" applyAlignment="1">
      <alignment horizontal="center" vertical="center" wrapText="1"/>
    </xf>
    <xf numFmtId="164" fontId="6" fillId="0" borderId="4" xfId="1" applyNumberFormat="1" applyFont="1" applyBorder="1" applyAlignment="1">
      <alignment horizontal="center" vertical="center"/>
    </xf>
    <xf numFmtId="165" fontId="0" fillId="0" borderId="0" xfId="0" applyNumberFormat="1"/>
    <xf numFmtId="0" fontId="4" fillId="3" borderId="7" xfId="0" applyFont="1" applyFill="1" applyBorder="1" applyAlignment="1">
      <alignment horizontal="center" vertical="center" wrapText="1"/>
    </xf>
    <xf numFmtId="0" fontId="4" fillId="4" borderId="7" xfId="0" applyFont="1" applyFill="1" applyBorder="1" applyAlignment="1">
      <alignment horizontal="center" vertical="center" wrapText="1"/>
    </xf>
    <xf numFmtId="0" fontId="4" fillId="5" borderId="7" xfId="2" applyFont="1" applyFill="1" applyBorder="1" applyAlignment="1">
      <alignment horizontal="center" vertical="center" wrapText="1"/>
    </xf>
    <xf numFmtId="0" fontId="6" fillId="5" borderId="7" xfId="2" applyFont="1" applyFill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11" fillId="6" borderId="7" xfId="2" applyFont="1" applyFill="1" applyBorder="1" applyAlignment="1">
      <alignment horizontal="center" vertical="center" wrapText="1"/>
    </xf>
    <xf numFmtId="0" fontId="4" fillId="6" borderId="7" xfId="2" applyFont="1" applyFill="1" applyBorder="1" applyAlignment="1">
      <alignment horizontal="center" vertical="center" wrapText="1"/>
    </xf>
    <xf numFmtId="0" fontId="4" fillId="0" borderId="18" xfId="2" applyFont="1" applyBorder="1" applyAlignment="1">
      <alignment horizontal="center" vertical="center" wrapText="1"/>
    </xf>
    <xf numFmtId="0" fontId="6" fillId="0" borderId="18" xfId="2" applyFont="1" applyBorder="1" applyAlignment="1">
      <alignment horizontal="center" vertical="center" wrapText="1"/>
    </xf>
    <xf numFmtId="0" fontId="4" fillId="0" borderId="18" xfId="0" applyFont="1" applyBorder="1" applyAlignment="1">
      <alignment horizontal="center" vertical="center" wrapText="1"/>
    </xf>
    <xf numFmtId="0" fontId="0" fillId="3" borderId="22" xfId="0" applyFill="1" applyBorder="1" applyAlignment="1">
      <alignment horizontal="center" vertical="center"/>
    </xf>
    <xf numFmtId="0" fontId="8" fillId="3" borderId="22" xfId="0" applyFont="1" applyFill="1" applyBorder="1" applyAlignment="1">
      <alignment horizontal="center" vertical="center" wrapText="1"/>
    </xf>
    <xf numFmtId="0" fontId="4" fillId="5" borderId="10" xfId="2" applyFont="1" applyFill="1" applyBorder="1" applyAlignment="1">
      <alignment horizontal="center" vertical="center" wrapText="1"/>
    </xf>
    <xf numFmtId="2" fontId="0" fillId="0" borderId="16" xfId="0" applyNumberFormat="1" applyBorder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1" fontId="2" fillId="0" borderId="0" xfId="2" applyNumberFormat="1" applyAlignment="1">
      <alignment horizontal="center" vertical="center"/>
    </xf>
    <xf numFmtId="165" fontId="2" fillId="0" borderId="0" xfId="2" applyNumberFormat="1" applyAlignment="1">
      <alignment horizontal="center" vertical="center"/>
    </xf>
    <xf numFmtId="2" fontId="2" fillId="0" borderId="23" xfId="2" applyNumberFormat="1" applyBorder="1" applyAlignment="1">
      <alignment horizontal="center" vertical="center"/>
    </xf>
    <xf numFmtId="1" fontId="0" fillId="0" borderId="0" xfId="0" applyNumberFormat="1" applyAlignment="1">
      <alignment horizontal="center" vertical="center"/>
    </xf>
    <xf numFmtId="2" fontId="0" fillId="0" borderId="24" xfId="0" applyNumberFormat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0" fillId="0" borderId="1" xfId="0" applyBorder="1"/>
    <xf numFmtId="1" fontId="2" fillId="0" borderId="1" xfId="2" applyNumberFormat="1" applyBorder="1" applyAlignment="1">
      <alignment horizontal="center" vertical="center"/>
    </xf>
    <xf numFmtId="165" fontId="2" fillId="0" borderId="1" xfId="2" applyNumberFormat="1" applyBorder="1" applyAlignment="1">
      <alignment horizontal="center" vertical="center"/>
    </xf>
    <xf numFmtId="2" fontId="2" fillId="0" borderId="2" xfId="2" applyNumberFormat="1" applyBorder="1" applyAlignment="1">
      <alignment horizontal="center" vertical="center"/>
    </xf>
    <xf numFmtId="0" fontId="4" fillId="5" borderId="15" xfId="2" applyFont="1" applyFill="1" applyBorder="1" applyAlignment="1">
      <alignment horizontal="center" vertical="center" wrapText="1"/>
    </xf>
    <xf numFmtId="2" fontId="0" fillId="0" borderId="25" xfId="0" applyNumberFormat="1" applyBorder="1" applyAlignment="1">
      <alignment horizontal="center" vertical="center"/>
    </xf>
    <xf numFmtId="1" fontId="0" fillId="0" borderId="26" xfId="0" applyNumberFormat="1" applyBorder="1" applyAlignment="1">
      <alignment horizontal="center" vertical="center"/>
    </xf>
    <xf numFmtId="2" fontId="1" fillId="0" borderId="16" xfId="0" applyNumberFormat="1" applyFont="1" applyBorder="1" applyAlignment="1">
      <alignment horizontal="center" vertical="center"/>
    </xf>
    <xf numFmtId="2" fontId="2" fillId="0" borderId="0" xfId="2" applyNumberFormat="1" applyAlignment="1">
      <alignment horizontal="center" vertical="center"/>
    </xf>
    <xf numFmtId="1" fontId="0" fillId="0" borderId="0" xfId="3" applyNumberFormat="1" applyFont="1" applyBorder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165" fontId="1" fillId="0" borderId="16" xfId="0" applyNumberFormat="1" applyFont="1" applyBorder="1" applyAlignment="1">
      <alignment horizontal="center" vertical="center"/>
    </xf>
    <xf numFmtId="2" fontId="1" fillId="0" borderId="24" xfId="0" applyNumberFormat="1" applyFont="1" applyBorder="1" applyAlignment="1">
      <alignment horizontal="center" vertical="center"/>
    </xf>
    <xf numFmtId="1" fontId="0" fillId="0" borderId="1" xfId="3" applyNumberFormat="1" applyFont="1" applyBorder="1" applyAlignment="1">
      <alignment horizontal="center" vertical="center"/>
    </xf>
    <xf numFmtId="2" fontId="0" fillId="0" borderId="26" xfId="0" applyNumberFormat="1" applyBorder="1" applyAlignment="1">
      <alignment horizontal="center" vertical="center"/>
    </xf>
    <xf numFmtId="1" fontId="2" fillId="0" borderId="25" xfId="2" applyNumberFormat="1" applyBorder="1" applyAlignment="1">
      <alignment horizontal="center" vertical="center"/>
    </xf>
    <xf numFmtId="165" fontId="2" fillId="0" borderId="26" xfId="2" applyNumberFormat="1" applyBorder="1" applyAlignment="1">
      <alignment horizontal="center" vertical="center"/>
    </xf>
    <xf numFmtId="2" fontId="1" fillId="0" borderId="26" xfId="4" applyNumberFormat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1" fontId="1" fillId="0" borderId="0" xfId="2" applyNumberFormat="1" applyFont="1" applyAlignment="1">
      <alignment horizontal="center" vertical="center"/>
    </xf>
    <xf numFmtId="2" fontId="0" fillId="0" borderId="28" xfId="0" applyNumberFormat="1" applyBorder="1" applyAlignment="1">
      <alignment horizontal="center" vertical="center"/>
    </xf>
    <xf numFmtId="2" fontId="0" fillId="0" borderId="29" xfId="0" applyNumberFormat="1" applyBorder="1" applyAlignment="1">
      <alignment horizontal="center" vertical="center"/>
    </xf>
    <xf numFmtId="2" fontId="0" fillId="0" borderId="30" xfId="0" applyNumberFormat="1" applyBorder="1" applyAlignment="1">
      <alignment horizontal="center" vertical="center"/>
    </xf>
    <xf numFmtId="1" fontId="0" fillId="0" borderId="31" xfId="0" applyNumberFormat="1" applyBorder="1" applyAlignment="1">
      <alignment horizontal="center" vertical="center"/>
    </xf>
    <xf numFmtId="2" fontId="0" fillId="0" borderId="31" xfId="0" applyNumberFormat="1" applyBorder="1" applyAlignment="1">
      <alignment horizontal="center" vertical="center"/>
    </xf>
    <xf numFmtId="1" fontId="2" fillId="0" borderId="30" xfId="2" applyNumberFormat="1" applyBorder="1" applyAlignment="1">
      <alignment horizontal="center" vertical="center"/>
    </xf>
    <xf numFmtId="0" fontId="4" fillId="3" borderId="22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2" fontId="2" fillId="0" borderId="1" xfId="2" applyNumberFormat="1" applyBorder="1" applyAlignment="1">
      <alignment horizontal="center" vertical="center"/>
    </xf>
    <xf numFmtId="165" fontId="2" fillId="0" borderId="31" xfId="2" applyNumberFormat="1" applyBorder="1" applyAlignment="1">
      <alignment horizontal="center" vertical="center"/>
    </xf>
    <xf numFmtId="0" fontId="6" fillId="0" borderId="0" xfId="0" applyFont="1" applyAlignment="1">
      <alignment vertical="center"/>
    </xf>
    <xf numFmtId="0" fontId="14" fillId="7" borderId="22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165" fontId="0" fillId="0" borderId="1" xfId="0" applyNumberFormat="1" applyBorder="1" applyAlignment="1">
      <alignment horizontal="center" vertical="center"/>
    </xf>
    <xf numFmtId="0" fontId="6" fillId="0" borderId="6" xfId="1" applyFont="1" applyBorder="1" applyAlignment="1">
      <alignment horizontal="center" vertical="center"/>
    </xf>
    <xf numFmtId="0" fontId="6" fillId="0" borderId="6" xfId="1" applyFont="1" applyBorder="1" applyAlignment="1">
      <alignment horizontal="center" vertical="center" wrapText="1"/>
    </xf>
    <xf numFmtId="0" fontId="6" fillId="0" borderId="11" xfId="1" applyFont="1" applyBorder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0" fillId="0" borderId="17" xfId="0" applyBorder="1" applyAlignment="1">
      <alignment horizontal="left"/>
    </xf>
    <xf numFmtId="0" fontId="6" fillId="7" borderId="41" xfId="0" applyFont="1" applyFill="1" applyBorder="1" applyAlignment="1">
      <alignment horizontal="center" vertical="center" wrapText="1"/>
    </xf>
    <xf numFmtId="0" fontId="0" fillId="14" borderId="0" xfId="0" applyFill="1" applyAlignment="1">
      <alignment horizontal="center" vertical="center"/>
    </xf>
    <xf numFmtId="0" fontId="6" fillId="7" borderId="42" xfId="0" applyFont="1" applyFill="1" applyBorder="1" applyAlignment="1">
      <alignment horizontal="center" vertical="center" wrapText="1"/>
    </xf>
    <xf numFmtId="0" fontId="0" fillId="10" borderId="11" xfId="0" applyFill="1" applyBorder="1" applyAlignment="1">
      <alignment horizontal="left"/>
    </xf>
    <xf numFmtId="0" fontId="0" fillId="10" borderId="9" xfId="0" applyFill="1" applyBorder="1" applyAlignment="1">
      <alignment horizontal="left"/>
    </xf>
    <xf numFmtId="0" fontId="0" fillId="11" borderId="9" xfId="0" applyFill="1" applyBorder="1" applyAlignment="1">
      <alignment horizontal="left"/>
    </xf>
    <xf numFmtId="0" fontId="0" fillId="12" borderId="9" xfId="0" applyFill="1" applyBorder="1" applyAlignment="1">
      <alignment horizontal="left"/>
    </xf>
    <xf numFmtId="0" fontId="0" fillId="13" borderId="9" xfId="0" applyFill="1" applyBorder="1" applyAlignment="1">
      <alignment horizontal="left"/>
    </xf>
    <xf numFmtId="0" fontId="0" fillId="3" borderId="9" xfId="0" applyFill="1" applyBorder="1" applyAlignment="1">
      <alignment horizontal="left"/>
    </xf>
    <xf numFmtId="0" fontId="0" fillId="2" borderId="9" xfId="0" applyFill="1" applyBorder="1" applyAlignment="1">
      <alignment horizontal="left"/>
    </xf>
    <xf numFmtId="0" fontId="0" fillId="0" borderId="9" xfId="0" applyBorder="1" applyAlignment="1">
      <alignment horizontal="left"/>
    </xf>
    <xf numFmtId="0" fontId="0" fillId="14" borderId="9" xfId="0" applyFill="1" applyBorder="1" applyAlignment="1">
      <alignment horizontal="left"/>
    </xf>
    <xf numFmtId="0" fontId="0" fillId="14" borderId="5" xfId="0" applyFill="1" applyBorder="1" applyAlignment="1">
      <alignment horizontal="left"/>
    </xf>
    <xf numFmtId="0" fontId="0" fillId="10" borderId="11" xfId="0" applyFill="1" applyBorder="1" applyAlignment="1">
      <alignment horizontal="center" vertical="center"/>
    </xf>
    <xf numFmtId="0" fontId="0" fillId="10" borderId="9" xfId="0" applyFill="1" applyBorder="1" applyAlignment="1">
      <alignment horizontal="center" vertical="center"/>
    </xf>
    <xf numFmtId="0" fontId="0" fillId="11" borderId="9" xfId="0" applyFill="1" applyBorder="1" applyAlignment="1">
      <alignment horizontal="center" vertical="center"/>
    </xf>
    <xf numFmtId="0" fontId="0" fillId="12" borderId="9" xfId="0" applyFill="1" applyBorder="1" applyAlignment="1">
      <alignment horizontal="center" vertical="center"/>
    </xf>
    <xf numFmtId="0" fontId="0" fillId="13" borderId="9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14" borderId="9" xfId="0" applyFill="1" applyBorder="1" applyAlignment="1">
      <alignment horizontal="center" vertical="center"/>
    </xf>
    <xf numFmtId="0" fontId="0" fillId="14" borderId="5" xfId="0" applyFill="1" applyBorder="1" applyAlignment="1">
      <alignment horizontal="center" vertical="center"/>
    </xf>
    <xf numFmtId="1" fontId="0" fillId="0" borderId="0" xfId="3" applyNumberFormat="1" applyFont="1" applyFill="1" applyBorder="1" applyAlignment="1">
      <alignment horizontal="center" vertical="center"/>
    </xf>
    <xf numFmtId="0" fontId="0" fillId="0" borderId="9" xfId="0" applyBorder="1" applyAlignment="1">
      <alignment horizontal="left" vertical="center"/>
    </xf>
    <xf numFmtId="0" fontId="8" fillId="0" borderId="0" xfId="0" applyFont="1" applyAlignment="1">
      <alignment horizontal="left" vertical="center"/>
    </xf>
    <xf numFmtId="0" fontId="2" fillId="0" borderId="0" xfId="0" applyFont="1" applyAlignment="1">
      <alignment horizontal="center"/>
    </xf>
    <xf numFmtId="0" fontId="2" fillId="0" borderId="0" xfId="0" applyFont="1"/>
    <xf numFmtId="165" fontId="2" fillId="0" borderId="0" xfId="0" applyNumberFormat="1" applyFont="1"/>
    <xf numFmtId="0" fontId="0" fillId="15" borderId="9" xfId="0" applyFill="1" applyBorder="1" applyAlignment="1">
      <alignment horizontal="left"/>
    </xf>
    <xf numFmtId="0" fontId="0" fillId="15" borderId="9" xfId="0" applyFill="1" applyBorder="1" applyAlignment="1">
      <alignment horizontal="center" vertical="center"/>
    </xf>
    <xf numFmtId="0" fontId="0" fillId="7" borderId="9" xfId="0" applyFill="1" applyBorder="1" applyAlignment="1">
      <alignment horizontal="left"/>
    </xf>
    <xf numFmtId="0" fontId="0" fillId="7" borderId="9" xfId="0" applyFill="1" applyBorder="1" applyAlignment="1">
      <alignment horizontal="center" vertical="center"/>
    </xf>
    <xf numFmtId="165" fontId="2" fillId="0" borderId="16" xfId="0" applyNumberFormat="1" applyFont="1" applyBorder="1" applyAlignment="1">
      <alignment horizontal="center" vertical="center"/>
    </xf>
    <xf numFmtId="165" fontId="2" fillId="0" borderId="0" xfId="0" applyNumberFormat="1" applyFont="1" applyAlignment="1">
      <alignment horizontal="center" vertical="center"/>
    </xf>
    <xf numFmtId="165" fontId="2" fillId="0" borderId="23" xfId="0" applyNumberFormat="1" applyFont="1" applyBorder="1" applyAlignment="1">
      <alignment horizontal="center" vertical="center"/>
    </xf>
    <xf numFmtId="0" fontId="2" fillId="0" borderId="24" xfId="0" applyFont="1" applyBorder="1"/>
    <xf numFmtId="0" fontId="2" fillId="0" borderId="1" xfId="0" applyFont="1" applyBorder="1"/>
    <xf numFmtId="0" fontId="2" fillId="0" borderId="2" xfId="0" applyFont="1" applyBorder="1"/>
    <xf numFmtId="165" fontId="2" fillId="0" borderId="25" xfId="0" applyNumberFormat="1" applyFont="1" applyBorder="1" applyAlignment="1">
      <alignment horizontal="center" vertical="center"/>
    </xf>
    <xf numFmtId="165" fontId="2" fillId="0" borderId="26" xfId="0" applyNumberFormat="1" applyFont="1" applyBorder="1" applyAlignment="1">
      <alignment horizontal="center" vertical="center"/>
    </xf>
    <xf numFmtId="0" fontId="2" fillId="0" borderId="31" xfId="0" applyFont="1" applyBorder="1"/>
    <xf numFmtId="0" fontId="2" fillId="0" borderId="30" xfId="0" applyFont="1" applyBorder="1"/>
    <xf numFmtId="0" fontId="6" fillId="0" borderId="7" xfId="0" applyFont="1" applyBorder="1" applyAlignment="1">
      <alignment horizontal="center" vertical="center" wrapText="1"/>
    </xf>
    <xf numFmtId="0" fontId="6" fillId="0" borderId="22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9" borderId="7" xfId="1" applyFont="1" applyFill="1" applyBorder="1" applyAlignment="1">
      <alignment horizontal="center" vertical="center"/>
    </xf>
    <xf numFmtId="0" fontId="0" fillId="9" borderId="0" xfId="0" applyFill="1"/>
    <xf numFmtId="0" fontId="13" fillId="2" borderId="9" xfId="0" applyFont="1" applyFill="1" applyBorder="1" applyAlignment="1">
      <alignment horizontal="left"/>
    </xf>
    <xf numFmtId="0" fontId="13" fillId="2" borderId="9" xfId="0" applyFont="1" applyFill="1" applyBorder="1" applyAlignment="1">
      <alignment horizontal="center" vertical="center"/>
    </xf>
    <xf numFmtId="0" fontId="0" fillId="12" borderId="5" xfId="0" applyFill="1" applyBorder="1" applyAlignment="1">
      <alignment horizontal="left"/>
    </xf>
    <xf numFmtId="0" fontId="0" fillId="12" borderId="5" xfId="0" applyFill="1" applyBorder="1" applyAlignment="1">
      <alignment horizontal="center" vertical="center"/>
    </xf>
    <xf numFmtId="2" fontId="6" fillId="0" borderId="6" xfId="1" applyNumberFormat="1" applyFont="1" applyBorder="1" applyAlignment="1">
      <alignment horizontal="center" vertical="center" wrapText="1"/>
    </xf>
    <xf numFmtId="164" fontId="6" fillId="0" borderId="6" xfId="1" applyNumberFormat="1" applyFont="1" applyBorder="1" applyAlignment="1">
      <alignment horizontal="center" vertical="center" wrapText="1"/>
    </xf>
    <xf numFmtId="164" fontId="6" fillId="0" borderId="46" xfId="1" applyNumberFormat="1" applyFont="1" applyBorder="1" applyAlignment="1">
      <alignment horizontal="center" vertical="center"/>
    </xf>
    <xf numFmtId="0" fontId="4" fillId="0" borderId="43" xfId="0" applyFont="1" applyBorder="1" applyAlignment="1">
      <alignment horizontal="center" vertical="center" wrapText="1"/>
    </xf>
    <xf numFmtId="0" fontId="14" fillId="7" borderId="47" xfId="0" applyFont="1" applyFill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3" borderId="11" xfId="0" applyFont="1" applyFill="1" applyBorder="1" applyAlignment="1">
      <alignment horizontal="center" vertical="center" wrapText="1"/>
    </xf>
    <xf numFmtId="0" fontId="4" fillId="4" borderId="11" xfId="0" applyFont="1" applyFill="1" applyBorder="1" applyAlignment="1">
      <alignment horizontal="center" vertical="center" wrapText="1"/>
    </xf>
    <xf numFmtId="0" fontId="4" fillId="5" borderId="44" xfId="2" applyFont="1" applyFill="1" applyBorder="1" applyAlignment="1">
      <alignment horizontal="center" vertical="center" wrapText="1"/>
    </xf>
    <xf numFmtId="0" fontId="6" fillId="5" borderId="11" xfId="2" applyFont="1" applyFill="1" applyBorder="1" applyAlignment="1">
      <alignment horizontal="center" vertical="center" wrapText="1"/>
    </xf>
    <xf numFmtId="0" fontId="4" fillId="5" borderId="11" xfId="2" applyFont="1" applyFill="1" applyBorder="1" applyAlignment="1">
      <alignment horizontal="center" vertical="center" wrapText="1"/>
    </xf>
    <xf numFmtId="0" fontId="4" fillId="5" borderId="42" xfId="2" applyFont="1" applyFill="1" applyBorder="1" applyAlignment="1">
      <alignment horizontal="center" vertical="center" wrapText="1"/>
    </xf>
    <xf numFmtId="0" fontId="8" fillId="3" borderId="47" xfId="0" applyFont="1" applyFill="1" applyBorder="1" applyAlignment="1">
      <alignment horizontal="center" vertical="center" wrapText="1"/>
    </xf>
    <xf numFmtId="0" fontId="11" fillId="6" borderId="11" xfId="2" applyFont="1" applyFill="1" applyBorder="1" applyAlignment="1">
      <alignment horizontal="center" vertical="center" wrapText="1"/>
    </xf>
    <xf numFmtId="0" fontId="4" fillId="6" borderId="11" xfId="2" applyFont="1" applyFill="1" applyBorder="1" applyAlignment="1">
      <alignment horizontal="center" vertical="center" wrapText="1"/>
    </xf>
    <xf numFmtId="0" fontId="4" fillId="0" borderId="41" xfId="2" applyFont="1" applyBorder="1" applyAlignment="1">
      <alignment horizontal="center" vertical="center" wrapText="1"/>
    </xf>
    <xf numFmtId="0" fontId="6" fillId="0" borderId="41" xfId="2" applyFont="1" applyBorder="1" applyAlignment="1">
      <alignment horizontal="center" vertical="center" wrapText="1"/>
    </xf>
    <xf numFmtId="0" fontId="4" fillId="3" borderId="47" xfId="0" applyFont="1" applyFill="1" applyBorder="1" applyAlignment="1">
      <alignment horizontal="center" vertical="center" wrapText="1"/>
    </xf>
    <xf numFmtId="0" fontId="6" fillId="0" borderId="47" xfId="0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 wrapText="1"/>
    </xf>
    <xf numFmtId="0" fontId="6" fillId="0" borderId="42" xfId="0" applyFont="1" applyBorder="1" applyAlignment="1">
      <alignment horizontal="center" vertical="center" wrapText="1"/>
    </xf>
    <xf numFmtId="0" fontId="6" fillId="0" borderId="19" xfId="1" applyFont="1" applyBorder="1" applyAlignment="1">
      <alignment horizontal="center" vertical="center"/>
    </xf>
    <xf numFmtId="0" fontId="6" fillId="0" borderId="20" xfId="1" applyFont="1" applyBorder="1" applyAlignment="1">
      <alignment horizontal="center" vertical="center"/>
    </xf>
    <xf numFmtId="0" fontId="2" fillId="0" borderId="20" xfId="1" applyBorder="1" applyAlignment="1">
      <alignment horizontal="center" vertical="center"/>
    </xf>
    <xf numFmtId="2" fontId="2" fillId="0" borderId="20" xfId="1" applyNumberFormat="1" applyBorder="1" applyAlignment="1">
      <alignment horizontal="center" vertical="center"/>
    </xf>
    <xf numFmtId="2" fontId="2" fillId="0" borderId="21" xfId="1" applyNumberFormat="1" applyBorder="1" applyAlignment="1">
      <alignment horizontal="center" vertical="center"/>
    </xf>
    <xf numFmtId="0" fontId="0" fillId="0" borderId="48" xfId="0" applyBorder="1" applyAlignment="1">
      <alignment horizontal="left"/>
    </xf>
    <xf numFmtId="0" fontId="0" fillId="10" borderId="6" xfId="0" applyFill="1" applyBorder="1" applyAlignment="1">
      <alignment horizontal="left"/>
    </xf>
    <xf numFmtId="0" fontId="0" fillId="10" borderId="6" xfId="0" applyFill="1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2" fontId="0" fillId="0" borderId="49" xfId="0" applyNumberFormat="1" applyBorder="1" applyAlignment="1">
      <alignment horizontal="center" vertical="center"/>
    </xf>
    <xf numFmtId="2" fontId="0" fillId="0" borderId="50" xfId="0" applyNumberFormat="1" applyBorder="1" applyAlignment="1">
      <alignment horizontal="center" vertical="center"/>
    </xf>
    <xf numFmtId="2" fontId="0" fillId="0" borderId="33" xfId="0" applyNumberFormat="1" applyBorder="1" applyAlignment="1">
      <alignment horizontal="center" vertical="center"/>
    </xf>
    <xf numFmtId="1" fontId="0" fillId="0" borderId="51" xfId="0" applyNumberFormat="1" applyBorder="1" applyAlignment="1">
      <alignment horizontal="center" vertical="center"/>
    </xf>
    <xf numFmtId="1" fontId="2" fillId="0" borderId="33" xfId="2" applyNumberFormat="1" applyBorder="1" applyAlignment="1">
      <alignment horizontal="center" vertical="center"/>
    </xf>
    <xf numFmtId="2" fontId="2" fillId="0" borderId="34" xfId="2" applyNumberFormat="1" applyBorder="1" applyAlignment="1">
      <alignment horizontal="center" vertical="center"/>
    </xf>
    <xf numFmtId="165" fontId="0" fillId="0" borderId="33" xfId="0" applyNumberFormat="1" applyBorder="1" applyAlignment="1">
      <alignment horizontal="center" vertical="center"/>
    </xf>
    <xf numFmtId="2" fontId="1" fillId="0" borderId="32" xfId="0" applyNumberFormat="1" applyFont="1" applyBorder="1" applyAlignment="1">
      <alignment horizontal="center" vertical="center"/>
    </xf>
    <xf numFmtId="2" fontId="0" fillId="0" borderId="51" xfId="0" applyNumberFormat="1" applyBorder="1" applyAlignment="1">
      <alignment horizontal="center" vertical="center"/>
    </xf>
    <xf numFmtId="1" fontId="2" fillId="0" borderId="50" xfId="2" applyNumberFormat="1" applyBorder="1" applyAlignment="1">
      <alignment horizontal="center" vertical="center"/>
    </xf>
    <xf numFmtId="2" fontId="2" fillId="0" borderId="33" xfId="2" applyNumberFormat="1" applyBorder="1" applyAlignment="1">
      <alignment horizontal="center" vertical="center"/>
    </xf>
    <xf numFmtId="165" fontId="2" fillId="0" borderId="51" xfId="2" applyNumberFormat="1" applyBorder="1" applyAlignment="1">
      <alignment horizontal="center" vertical="center"/>
    </xf>
    <xf numFmtId="1" fontId="0" fillId="0" borderId="33" xfId="3" applyNumberFormat="1" applyFont="1" applyBorder="1" applyAlignment="1">
      <alignment horizontal="center" vertical="center"/>
    </xf>
    <xf numFmtId="2" fontId="0" fillId="0" borderId="32" xfId="0" applyNumberFormat="1" applyBorder="1" applyAlignment="1">
      <alignment horizontal="center" vertical="center"/>
    </xf>
    <xf numFmtId="0" fontId="0" fillId="0" borderId="33" xfId="0" applyBorder="1"/>
    <xf numFmtId="165" fontId="2" fillId="0" borderId="32" xfId="0" applyNumberFormat="1" applyFont="1" applyBorder="1" applyAlignment="1">
      <alignment horizontal="center" vertical="center"/>
    </xf>
    <xf numFmtId="165" fontId="2" fillId="0" borderId="51" xfId="0" applyNumberFormat="1" applyFont="1" applyBorder="1" applyAlignment="1">
      <alignment horizontal="center" vertical="center"/>
    </xf>
    <xf numFmtId="165" fontId="2" fillId="0" borderId="50" xfId="0" applyNumberFormat="1" applyFont="1" applyBorder="1" applyAlignment="1">
      <alignment horizontal="center" vertical="center"/>
    </xf>
    <xf numFmtId="165" fontId="2" fillId="0" borderId="33" xfId="0" applyNumberFormat="1" applyFont="1" applyBorder="1" applyAlignment="1">
      <alignment horizontal="center" vertical="center"/>
    </xf>
    <xf numFmtId="165" fontId="2" fillId="0" borderId="34" xfId="0" applyNumberFormat="1" applyFont="1" applyBorder="1" applyAlignment="1">
      <alignment horizontal="center" vertical="center"/>
    </xf>
    <xf numFmtId="0" fontId="2" fillId="0" borderId="33" xfId="0" applyFont="1" applyBorder="1"/>
    <xf numFmtId="0" fontId="6" fillId="0" borderId="22" xfId="1" applyFont="1" applyBorder="1" applyAlignment="1">
      <alignment horizontal="center" vertical="center"/>
    </xf>
    <xf numFmtId="0" fontId="6" fillId="0" borderId="47" xfId="1" applyFont="1" applyBorder="1" applyAlignment="1">
      <alignment horizontal="center" vertical="center"/>
    </xf>
    <xf numFmtId="0" fontId="2" fillId="0" borderId="11" xfId="1" applyBorder="1" applyAlignment="1">
      <alignment horizontal="center" vertical="center"/>
    </xf>
    <xf numFmtId="2" fontId="2" fillId="0" borderId="11" xfId="1" applyNumberFormat="1" applyBorder="1" applyAlignment="1">
      <alignment horizontal="center" vertical="center"/>
    </xf>
    <xf numFmtId="2" fontId="2" fillId="0" borderId="42" xfId="1" applyNumberFormat="1" applyBorder="1" applyAlignment="1">
      <alignment horizontal="center" vertical="center"/>
    </xf>
    <xf numFmtId="0" fontId="0" fillId="0" borderId="43" xfId="0" applyBorder="1" applyAlignment="1">
      <alignment horizontal="left"/>
    </xf>
    <xf numFmtId="0" fontId="6" fillId="0" borderId="52" xfId="1" applyFont="1" applyBorder="1" applyAlignment="1">
      <alignment horizontal="center" vertical="center"/>
    </xf>
    <xf numFmtId="0" fontId="2" fillId="0" borderId="3" xfId="1" applyBorder="1" applyAlignment="1">
      <alignment horizontal="center" vertical="center"/>
    </xf>
    <xf numFmtId="2" fontId="2" fillId="0" borderId="3" xfId="1" applyNumberFormat="1" applyBorder="1" applyAlignment="1">
      <alignment horizontal="center" vertical="center"/>
    </xf>
    <xf numFmtId="2" fontId="2" fillId="0" borderId="4" xfId="1" applyNumberFormat="1" applyBorder="1" applyAlignment="1">
      <alignment horizontal="center" vertical="center"/>
    </xf>
    <xf numFmtId="0" fontId="0" fillId="0" borderId="53" xfId="0" applyBorder="1" applyAlignment="1">
      <alignment horizontal="left"/>
    </xf>
    <xf numFmtId="0" fontId="0" fillId="15" borderId="3" xfId="0" applyFill="1" applyBorder="1" applyAlignment="1">
      <alignment horizontal="left"/>
    </xf>
    <xf numFmtId="0" fontId="0" fillId="15" borderId="3" xfId="0" applyFill="1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2" fontId="0" fillId="0" borderId="52" xfId="0" applyNumberFormat="1" applyBorder="1" applyAlignment="1">
      <alignment horizontal="center" vertical="center"/>
    </xf>
    <xf numFmtId="2" fontId="0" fillId="0" borderId="53" xfId="0" applyNumberFormat="1" applyBorder="1" applyAlignment="1">
      <alignment horizontal="center" vertical="center"/>
    </xf>
    <xf numFmtId="2" fontId="0" fillId="0" borderId="37" xfId="0" applyNumberFormat="1" applyBorder="1" applyAlignment="1">
      <alignment horizontal="center" vertical="center"/>
    </xf>
    <xf numFmtId="1" fontId="0" fillId="0" borderId="54" xfId="0" applyNumberFormat="1" applyBorder="1" applyAlignment="1">
      <alignment horizontal="center" vertical="center"/>
    </xf>
    <xf numFmtId="1" fontId="2" fillId="0" borderId="37" xfId="2" applyNumberFormat="1" applyBorder="1" applyAlignment="1">
      <alignment horizontal="center" vertical="center"/>
    </xf>
    <xf numFmtId="1" fontId="0" fillId="0" borderId="37" xfId="0" applyNumberFormat="1" applyBorder="1" applyAlignment="1">
      <alignment horizontal="center" vertical="center"/>
    </xf>
    <xf numFmtId="2" fontId="2" fillId="0" borderId="38" xfId="2" applyNumberFormat="1" applyBorder="1" applyAlignment="1">
      <alignment horizontal="center" vertical="center"/>
    </xf>
    <xf numFmtId="165" fontId="0" fillId="0" borderId="37" xfId="0" applyNumberFormat="1" applyBorder="1" applyAlignment="1">
      <alignment horizontal="center" vertical="center"/>
    </xf>
    <xf numFmtId="2" fontId="1" fillId="0" borderId="36" xfId="0" applyNumberFormat="1" applyFont="1" applyBorder="1" applyAlignment="1">
      <alignment horizontal="center" vertical="center"/>
    </xf>
    <xf numFmtId="2" fontId="0" fillId="0" borderId="37" xfId="0" applyNumberFormat="1" applyBorder="1"/>
    <xf numFmtId="1" fontId="2" fillId="0" borderId="53" xfId="2" applyNumberFormat="1" applyBorder="1" applyAlignment="1">
      <alignment horizontal="center" vertical="center"/>
    </xf>
    <xf numFmtId="165" fontId="2" fillId="0" borderId="37" xfId="2" applyNumberFormat="1" applyBorder="1" applyAlignment="1">
      <alignment horizontal="center" vertical="center"/>
    </xf>
    <xf numFmtId="165" fontId="2" fillId="0" borderId="54" xfId="2" applyNumberFormat="1" applyBorder="1" applyAlignment="1">
      <alignment horizontal="center" vertical="center"/>
    </xf>
    <xf numFmtId="1" fontId="0" fillId="0" borderId="37" xfId="3" applyNumberFormat="1" applyFont="1" applyFill="1" applyBorder="1" applyAlignment="1">
      <alignment horizontal="center" vertical="center"/>
    </xf>
    <xf numFmtId="2" fontId="0" fillId="0" borderId="54" xfId="0" applyNumberFormat="1" applyBorder="1" applyAlignment="1">
      <alignment horizontal="center" vertical="center"/>
    </xf>
    <xf numFmtId="2" fontId="0" fillId="0" borderId="36" xfId="0" applyNumberFormat="1" applyBorder="1" applyAlignment="1">
      <alignment horizontal="center" vertical="center"/>
    </xf>
    <xf numFmtId="2" fontId="2" fillId="0" borderId="37" xfId="2" applyNumberFormat="1" applyBorder="1" applyAlignment="1">
      <alignment horizontal="center" vertical="center"/>
    </xf>
    <xf numFmtId="165" fontId="2" fillId="0" borderId="36" xfId="0" applyNumberFormat="1" applyFont="1" applyBorder="1" applyAlignment="1">
      <alignment horizontal="center" vertical="center"/>
    </xf>
    <xf numFmtId="165" fontId="2" fillId="0" borderId="54" xfId="0" applyNumberFormat="1" applyFont="1" applyBorder="1" applyAlignment="1">
      <alignment horizontal="center" vertical="center"/>
    </xf>
    <xf numFmtId="165" fontId="2" fillId="0" borderId="53" xfId="0" applyNumberFormat="1" applyFont="1" applyBorder="1" applyAlignment="1">
      <alignment horizontal="center" vertical="center"/>
    </xf>
    <xf numFmtId="165" fontId="2" fillId="0" borderId="37" xfId="0" applyNumberFormat="1" applyFont="1" applyBorder="1" applyAlignment="1">
      <alignment horizontal="center" vertical="center"/>
    </xf>
    <xf numFmtId="165" fontId="2" fillId="0" borderId="38" xfId="0" applyNumberFormat="1" applyFont="1" applyBorder="1" applyAlignment="1">
      <alignment horizontal="center" vertical="center"/>
    </xf>
    <xf numFmtId="0" fontId="2" fillId="0" borderId="37" xfId="0" applyFont="1" applyBorder="1"/>
    <xf numFmtId="0" fontId="0" fillId="0" borderId="37" xfId="0" applyBorder="1"/>
    <xf numFmtId="0" fontId="6" fillId="14" borderId="5" xfId="1" applyFont="1" applyFill="1" applyBorder="1" applyAlignment="1">
      <alignment horizontal="center" vertical="center"/>
    </xf>
    <xf numFmtId="0" fontId="2" fillId="14" borderId="5" xfId="1" applyFill="1" applyBorder="1" applyAlignment="1">
      <alignment horizontal="center" vertical="center"/>
    </xf>
    <xf numFmtId="2" fontId="2" fillId="14" borderId="5" xfId="1" applyNumberFormat="1" applyFill="1" applyBorder="1" applyAlignment="1">
      <alignment horizontal="center" vertical="center"/>
    </xf>
    <xf numFmtId="2" fontId="2" fillId="14" borderId="8" xfId="1" applyNumberFormat="1" applyFill="1" applyBorder="1" applyAlignment="1">
      <alignment horizontal="center" vertical="center"/>
    </xf>
    <xf numFmtId="0" fontId="0" fillId="14" borderId="45" xfId="0" applyFill="1" applyBorder="1" applyAlignment="1">
      <alignment horizontal="left"/>
    </xf>
    <xf numFmtId="2" fontId="0" fillId="14" borderId="28" xfId="0" applyNumberFormat="1" applyFill="1" applyBorder="1" applyAlignment="1">
      <alignment horizontal="center" vertical="center"/>
    </xf>
    <xf numFmtId="2" fontId="0" fillId="14" borderId="25" xfId="0" applyNumberFormat="1" applyFill="1" applyBorder="1" applyAlignment="1">
      <alignment horizontal="center" vertical="center"/>
    </xf>
    <xf numFmtId="2" fontId="0" fillId="14" borderId="0" xfId="0" applyNumberFormat="1" applyFill="1" applyAlignment="1">
      <alignment horizontal="center" vertical="center"/>
    </xf>
    <xf numFmtId="1" fontId="0" fillId="14" borderId="26" xfId="0" applyNumberFormat="1" applyFill="1" applyBorder="1" applyAlignment="1">
      <alignment horizontal="center" vertical="center"/>
    </xf>
    <xf numFmtId="1" fontId="2" fillId="14" borderId="0" xfId="2" applyNumberFormat="1" applyFill="1" applyAlignment="1">
      <alignment horizontal="center" vertical="center"/>
    </xf>
    <xf numFmtId="1" fontId="0" fillId="14" borderId="0" xfId="0" applyNumberFormat="1" applyFill="1" applyAlignment="1">
      <alignment horizontal="center" vertical="center"/>
    </xf>
    <xf numFmtId="2" fontId="2" fillId="14" borderId="23" xfId="2" applyNumberFormat="1" applyFill="1" applyBorder="1" applyAlignment="1">
      <alignment horizontal="center" vertical="center"/>
    </xf>
    <xf numFmtId="165" fontId="0" fillId="14" borderId="0" xfId="0" applyNumberFormat="1" applyFill="1" applyAlignment="1">
      <alignment horizontal="center" vertical="center"/>
    </xf>
    <xf numFmtId="2" fontId="1" fillId="14" borderId="16" xfId="0" applyNumberFormat="1" applyFont="1" applyFill="1" applyBorder="1" applyAlignment="1">
      <alignment horizontal="center" vertical="center"/>
    </xf>
    <xf numFmtId="1" fontId="2" fillId="14" borderId="25" xfId="2" applyNumberFormat="1" applyFill="1" applyBorder="1" applyAlignment="1">
      <alignment horizontal="center" vertical="center"/>
    </xf>
    <xf numFmtId="165" fontId="2" fillId="14" borderId="0" xfId="2" applyNumberFormat="1" applyFill="1" applyAlignment="1">
      <alignment horizontal="center" vertical="center"/>
    </xf>
    <xf numFmtId="165" fontId="2" fillId="14" borderId="26" xfId="2" applyNumberFormat="1" applyFill="1" applyBorder="1" applyAlignment="1">
      <alignment horizontal="center" vertical="center"/>
    </xf>
    <xf numFmtId="1" fontId="0" fillId="14" borderId="0" xfId="3" applyNumberFormat="1" applyFont="1" applyFill="1" applyBorder="1" applyAlignment="1">
      <alignment horizontal="center" vertical="center"/>
    </xf>
    <xf numFmtId="2" fontId="0" fillId="14" borderId="26" xfId="0" applyNumberFormat="1" applyFill="1" applyBorder="1" applyAlignment="1">
      <alignment horizontal="center" vertical="center"/>
    </xf>
    <xf numFmtId="2" fontId="0" fillId="14" borderId="16" xfId="0" applyNumberFormat="1" applyFill="1" applyBorder="1" applyAlignment="1">
      <alignment horizontal="center" vertical="center"/>
    </xf>
    <xf numFmtId="2" fontId="2" fillId="14" borderId="0" xfId="2" applyNumberFormat="1" applyFill="1" applyAlignment="1">
      <alignment horizontal="center" vertical="center"/>
    </xf>
    <xf numFmtId="2" fontId="0" fillId="14" borderId="0" xfId="0" applyNumberFormat="1" applyFill="1"/>
    <xf numFmtId="165" fontId="2" fillId="14" borderId="16" xfId="0" applyNumberFormat="1" applyFont="1" applyFill="1" applyBorder="1" applyAlignment="1">
      <alignment horizontal="center" vertical="center"/>
    </xf>
    <xf numFmtId="165" fontId="2" fillId="14" borderId="26" xfId="0" applyNumberFormat="1" applyFont="1" applyFill="1" applyBorder="1" applyAlignment="1">
      <alignment horizontal="center" vertical="center"/>
    </xf>
    <xf numFmtId="165" fontId="2" fillId="14" borderId="25" xfId="0" applyNumberFormat="1" applyFont="1" applyFill="1" applyBorder="1" applyAlignment="1">
      <alignment horizontal="center" vertical="center"/>
    </xf>
    <xf numFmtId="165" fontId="2" fillId="14" borderId="0" xfId="0" applyNumberFormat="1" applyFont="1" applyFill="1" applyAlignment="1">
      <alignment horizontal="center" vertical="center"/>
    </xf>
    <xf numFmtId="165" fontId="2" fillId="14" borderId="23" xfId="0" applyNumberFormat="1" applyFont="1" applyFill="1" applyBorder="1" applyAlignment="1">
      <alignment horizontal="center" vertical="center"/>
    </xf>
    <xf numFmtId="0" fontId="2" fillId="14" borderId="0" xfId="0" applyFont="1" applyFill="1"/>
    <xf numFmtId="0" fontId="0" fillId="14" borderId="0" xfId="0" applyFill="1"/>
    <xf numFmtId="0" fontId="6" fillId="14" borderId="7" xfId="1" applyFont="1" applyFill="1" applyBorder="1" applyAlignment="1">
      <alignment horizontal="center" vertical="center"/>
    </xf>
    <xf numFmtId="0" fontId="2" fillId="14" borderId="7" xfId="1" applyFill="1" applyBorder="1" applyAlignment="1">
      <alignment horizontal="center" vertical="center"/>
    </xf>
    <xf numFmtId="2" fontId="2" fillId="14" borderId="7" xfId="1" applyNumberFormat="1" applyFill="1" applyBorder="1" applyAlignment="1">
      <alignment horizontal="center" vertical="center"/>
    </xf>
    <xf numFmtId="2" fontId="2" fillId="14" borderId="10" xfId="1" applyNumberFormat="1" applyFill="1" applyBorder="1" applyAlignment="1">
      <alignment horizontal="center" vertical="center"/>
    </xf>
    <xf numFmtId="0" fontId="0" fillId="14" borderId="17" xfId="0" applyFill="1" applyBorder="1" applyAlignment="1">
      <alignment horizontal="left"/>
    </xf>
    <xf numFmtId="0" fontId="2" fillId="14" borderId="16" xfId="0" applyFont="1" applyFill="1" applyBorder="1"/>
    <xf numFmtId="0" fontId="2" fillId="14" borderId="26" xfId="0" applyFont="1" applyFill="1" applyBorder="1"/>
    <xf numFmtId="0" fontId="2" fillId="14" borderId="25" xfId="0" applyFont="1" applyFill="1" applyBorder="1"/>
    <xf numFmtId="0" fontId="2" fillId="14" borderId="23" xfId="0" applyFont="1" applyFill="1" applyBorder="1"/>
    <xf numFmtId="0" fontId="6" fillId="3" borderId="7" xfId="1" applyFont="1" applyFill="1" applyBorder="1" applyAlignment="1">
      <alignment horizontal="center" vertical="center"/>
    </xf>
    <xf numFmtId="0" fontId="2" fillId="3" borderId="7" xfId="1" applyFill="1" applyBorder="1" applyAlignment="1">
      <alignment horizontal="center" vertical="center"/>
    </xf>
    <xf numFmtId="2" fontId="2" fillId="3" borderId="7" xfId="1" applyNumberFormat="1" applyFill="1" applyBorder="1" applyAlignment="1">
      <alignment horizontal="center" vertical="center"/>
    </xf>
    <xf numFmtId="2" fontId="2" fillId="3" borderId="10" xfId="1" applyNumberFormat="1" applyFill="1" applyBorder="1" applyAlignment="1">
      <alignment horizontal="center" vertical="center"/>
    </xf>
    <xf numFmtId="0" fontId="0" fillId="3" borderId="17" xfId="0" applyFill="1" applyBorder="1" applyAlignment="1">
      <alignment horizontal="left"/>
    </xf>
    <xf numFmtId="0" fontId="0" fillId="3" borderId="0" xfId="0" applyFill="1" applyAlignment="1">
      <alignment horizontal="center" vertical="center"/>
    </xf>
    <xf numFmtId="2" fontId="0" fillId="3" borderId="28" xfId="0" applyNumberFormat="1" applyFill="1" applyBorder="1" applyAlignment="1">
      <alignment horizontal="center" vertical="center"/>
    </xf>
    <xf numFmtId="2" fontId="0" fillId="3" borderId="25" xfId="0" applyNumberFormat="1" applyFill="1" applyBorder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1" fontId="0" fillId="3" borderId="26" xfId="0" applyNumberFormat="1" applyFill="1" applyBorder="1" applyAlignment="1">
      <alignment horizontal="center" vertical="center"/>
    </xf>
    <xf numFmtId="1" fontId="2" fillId="3" borderId="0" xfId="2" applyNumberFormat="1" applyFill="1" applyAlignment="1">
      <alignment horizontal="center" vertical="center"/>
    </xf>
    <xf numFmtId="2" fontId="2" fillId="3" borderId="23" xfId="2" applyNumberFormat="1" applyFill="1" applyBorder="1" applyAlignment="1">
      <alignment horizontal="center" vertical="center"/>
    </xf>
    <xf numFmtId="165" fontId="0" fillId="3" borderId="0" xfId="0" applyNumberFormat="1" applyFill="1" applyAlignment="1">
      <alignment horizontal="center" vertical="center"/>
    </xf>
    <xf numFmtId="165" fontId="1" fillId="3" borderId="16" xfId="0" applyNumberFormat="1" applyFont="1" applyFill="1" applyBorder="1" applyAlignment="1">
      <alignment horizontal="center" vertical="center"/>
    </xf>
    <xf numFmtId="2" fontId="0" fillId="3" borderId="26" xfId="0" applyNumberFormat="1" applyFill="1" applyBorder="1" applyAlignment="1">
      <alignment horizontal="center" vertical="center"/>
    </xf>
    <xf numFmtId="1" fontId="2" fillId="3" borderId="25" xfId="2" applyNumberFormat="1" applyFill="1" applyBorder="1" applyAlignment="1">
      <alignment horizontal="center" vertical="center"/>
    </xf>
    <xf numFmtId="165" fontId="2" fillId="3" borderId="0" xfId="2" applyNumberFormat="1" applyFill="1" applyAlignment="1">
      <alignment horizontal="center" vertical="center"/>
    </xf>
    <xf numFmtId="165" fontId="2" fillId="3" borderId="26" xfId="2" applyNumberFormat="1" applyFill="1" applyBorder="1" applyAlignment="1">
      <alignment horizontal="center" vertical="center"/>
    </xf>
    <xf numFmtId="1" fontId="0" fillId="3" borderId="0" xfId="3" applyNumberFormat="1" applyFont="1" applyFill="1" applyBorder="1" applyAlignment="1">
      <alignment horizontal="center" vertical="center"/>
    </xf>
    <xf numFmtId="2" fontId="0" fillId="3" borderId="16" xfId="0" applyNumberFormat="1" applyFill="1" applyBorder="1" applyAlignment="1">
      <alignment horizontal="center" vertical="center"/>
    </xf>
    <xf numFmtId="1" fontId="1" fillId="3" borderId="0" xfId="2" applyNumberFormat="1" applyFont="1" applyFill="1" applyAlignment="1">
      <alignment horizontal="center" vertical="center"/>
    </xf>
    <xf numFmtId="2" fontId="2" fillId="3" borderId="0" xfId="2" applyNumberFormat="1" applyFill="1" applyAlignment="1">
      <alignment horizontal="center" vertical="center"/>
    </xf>
    <xf numFmtId="1" fontId="0" fillId="3" borderId="0" xfId="0" applyNumberFormat="1" applyFill="1" applyAlignment="1">
      <alignment horizontal="center" vertical="center"/>
    </xf>
    <xf numFmtId="165" fontId="0" fillId="3" borderId="0" xfId="0" applyNumberFormat="1" applyFill="1"/>
    <xf numFmtId="165" fontId="2" fillId="3" borderId="16" xfId="0" applyNumberFormat="1" applyFont="1" applyFill="1" applyBorder="1" applyAlignment="1">
      <alignment horizontal="center" vertical="center"/>
    </xf>
    <xf numFmtId="165" fontId="2" fillId="3" borderId="26" xfId="0" applyNumberFormat="1" applyFont="1" applyFill="1" applyBorder="1" applyAlignment="1">
      <alignment horizontal="center" vertical="center"/>
    </xf>
    <xf numFmtId="165" fontId="2" fillId="3" borderId="25" xfId="0" applyNumberFormat="1" applyFont="1" applyFill="1" applyBorder="1" applyAlignment="1">
      <alignment horizontal="center" vertical="center"/>
    </xf>
    <xf numFmtId="165" fontId="2" fillId="3" borderId="0" xfId="0" applyNumberFormat="1" applyFont="1" applyFill="1" applyAlignment="1">
      <alignment horizontal="center" vertical="center"/>
    </xf>
    <xf numFmtId="165" fontId="2" fillId="3" borderId="23" xfId="0" applyNumberFormat="1" applyFont="1" applyFill="1" applyBorder="1" applyAlignment="1">
      <alignment horizontal="center" vertical="center"/>
    </xf>
    <xf numFmtId="0" fontId="2" fillId="3" borderId="0" xfId="0" applyFont="1" applyFill="1"/>
    <xf numFmtId="165" fontId="2" fillId="3" borderId="0" xfId="0" applyNumberFormat="1" applyFont="1" applyFill="1"/>
    <xf numFmtId="0" fontId="0" fillId="3" borderId="0" xfId="0" applyFill="1"/>
    <xf numFmtId="2" fontId="1" fillId="3" borderId="26" xfId="4" applyNumberFormat="1" applyFill="1" applyBorder="1" applyAlignment="1">
      <alignment horizontal="center" vertical="center"/>
    </xf>
    <xf numFmtId="2" fontId="1" fillId="3" borderId="16" xfId="0" applyNumberFormat="1" applyFont="1" applyFill="1" applyBorder="1" applyAlignment="1">
      <alignment horizontal="center" vertical="center"/>
    </xf>
    <xf numFmtId="2" fontId="0" fillId="3" borderId="0" xfId="0" applyNumberFormat="1" applyFill="1"/>
    <xf numFmtId="0" fontId="0" fillId="3" borderId="25" xfId="0" applyFill="1" applyBorder="1" applyAlignment="1">
      <alignment horizontal="center" vertical="center"/>
    </xf>
    <xf numFmtId="0" fontId="0" fillId="3" borderId="26" xfId="0" applyFill="1" applyBorder="1" applyAlignment="1">
      <alignment horizontal="center" vertical="center"/>
    </xf>
    <xf numFmtId="0" fontId="6" fillId="13" borderId="7" xfId="1" applyFont="1" applyFill="1" applyBorder="1" applyAlignment="1">
      <alignment horizontal="center" vertical="center"/>
    </xf>
    <xf numFmtId="0" fontId="2" fillId="13" borderId="7" xfId="1" applyFill="1" applyBorder="1" applyAlignment="1">
      <alignment horizontal="center" vertical="center"/>
    </xf>
    <xf numFmtId="2" fontId="2" fillId="13" borderId="7" xfId="1" applyNumberFormat="1" applyFill="1" applyBorder="1" applyAlignment="1">
      <alignment horizontal="center" vertical="center"/>
    </xf>
    <xf numFmtId="2" fontId="2" fillId="13" borderId="10" xfId="1" applyNumberFormat="1" applyFill="1" applyBorder="1" applyAlignment="1">
      <alignment horizontal="center" vertical="center"/>
    </xf>
    <xf numFmtId="0" fontId="0" fillId="13" borderId="17" xfId="0" applyFill="1" applyBorder="1" applyAlignment="1">
      <alignment horizontal="left"/>
    </xf>
    <xf numFmtId="0" fontId="0" fillId="13" borderId="0" xfId="0" applyFill="1" applyAlignment="1">
      <alignment horizontal="center" vertical="center"/>
    </xf>
    <xf numFmtId="2" fontId="0" fillId="13" borderId="28" xfId="0" applyNumberFormat="1" applyFill="1" applyBorder="1" applyAlignment="1">
      <alignment horizontal="center" vertical="center"/>
    </xf>
    <xf numFmtId="2" fontId="0" fillId="13" borderId="25" xfId="0" applyNumberFormat="1" applyFill="1" applyBorder="1" applyAlignment="1">
      <alignment horizontal="center" vertical="center"/>
    </xf>
    <xf numFmtId="2" fontId="0" fillId="13" borderId="0" xfId="0" applyNumberFormat="1" applyFill="1" applyAlignment="1">
      <alignment horizontal="center" vertical="center"/>
    </xf>
    <xf numFmtId="1" fontId="0" fillId="13" borderId="26" xfId="0" applyNumberFormat="1" applyFill="1" applyBorder="1" applyAlignment="1">
      <alignment horizontal="center" vertical="center"/>
    </xf>
    <xf numFmtId="1" fontId="2" fillId="13" borderId="0" xfId="2" applyNumberFormat="1" applyFill="1" applyAlignment="1">
      <alignment horizontal="center" vertical="center"/>
    </xf>
    <xf numFmtId="1" fontId="0" fillId="13" borderId="0" xfId="0" applyNumberFormat="1" applyFill="1" applyAlignment="1">
      <alignment horizontal="center" vertical="center"/>
    </xf>
    <xf numFmtId="2" fontId="2" fillId="13" borderId="23" xfId="2" applyNumberFormat="1" applyFill="1" applyBorder="1" applyAlignment="1">
      <alignment horizontal="center" vertical="center"/>
    </xf>
    <xf numFmtId="165" fontId="0" fillId="13" borderId="0" xfId="0" applyNumberFormat="1" applyFill="1" applyAlignment="1">
      <alignment horizontal="center" vertical="center"/>
    </xf>
    <xf numFmtId="165" fontId="1" fillId="13" borderId="16" xfId="0" applyNumberFormat="1" applyFont="1" applyFill="1" applyBorder="1" applyAlignment="1">
      <alignment horizontal="center" vertical="center"/>
    </xf>
    <xf numFmtId="2" fontId="0" fillId="13" borderId="26" xfId="0" applyNumberFormat="1" applyFill="1" applyBorder="1" applyAlignment="1">
      <alignment horizontal="center" vertical="center"/>
    </xf>
    <xf numFmtId="1" fontId="2" fillId="13" borderId="25" xfId="2" applyNumberFormat="1" applyFill="1" applyBorder="1" applyAlignment="1">
      <alignment horizontal="center" vertical="center"/>
    </xf>
    <xf numFmtId="165" fontId="2" fillId="13" borderId="0" xfId="2" applyNumberFormat="1" applyFill="1" applyAlignment="1">
      <alignment horizontal="center" vertical="center"/>
    </xf>
    <xf numFmtId="165" fontId="2" fillId="13" borderId="26" xfId="2" applyNumberFormat="1" applyFill="1" applyBorder="1" applyAlignment="1">
      <alignment horizontal="center" vertical="center"/>
    </xf>
    <xf numFmtId="1" fontId="0" fillId="13" borderId="0" xfId="3" applyNumberFormat="1" applyFont="1" applyFill="1" applyBorder="1" applyAlignment="1">
      <alignment horizontal="center" vertical="center"/>
    </xf>
    <xf numFmtId="2" fontId="0" fillId="13" borderId="16" xfId="0" applyNumberFormat="1" applyFill="1" applyBorder="1" applyAlignment="1">
      <alignment horizontal="center" vertical="center"/>
    </xf>
    <xf numFmtId="1" fontId="1" fillId="13" borderId="0" xfId="2" applyNumberFormat="1" applyFont="1" applyFill="1" applyAlignment="1">
      <alignment horizontal="center" vertical="center"/>
    </xf>
    <xf numFmtId="2" fontId="2" fillId="13" borderId="0" xfId="2" applyNumberFormat="1" applyFill="1" applyAlignment="1">
      <alignment horizontal="center" vertical="center"/>
    </xf>
    <xf numFmtId="165" fontId="0" fillId="13" borderId="0" xfId="0" applyNumberFormat="1" applyFill="1"/>
    <xf numFmtId="165" fontId="2" fillId="13" borderId="16" xfId="0" applyNumberFormat="1" applyFont="1" applyFill="1" applyBorder="1" applyAlignment="1">
      <alignment horizontal="center" vertical="center"/>
    </xf>
    <xf numFmtId="165" fontId="2" fillId="13" borderId="26" xfId="0" applyNumberFormat="1" applyFont="1" applyFill="1" applyBorder="1" applyAlignment="1">
      <alignment horizontal="center" vertical="center"/>
    </xf>
    <xf numFmtId="165" fontId="2" fillId="13" borderId="25" xfId="0" applyNumberFormat="1" applyFont="1" applyFill="1" applyBorder="1" applyAlignment="1">
      <alignment horizontal="center" vertical="center"/>
    </xf>
    <xf numFmtId="165" fontId="2" fillId="13" borderId="0" xfId="0" applyNumberFormat="1" applyFont="1" applyFill="1" applyAlignment="1">
      <alignment horizontal="center" vertical="center"/>
    </xf>
    <xf numFmtId="165" fontId="2" fillId="13" borderId="23" xfId="0" applyNumberFormat="1" applyFont="1" applyFill="1" applyBorder="1" applyAlignment="1">
      <alignment horizontal="center" vertical="center"/>
    </xf>
    <xf numFmtId="0" fontId="2" fillId="13" borderId="0" xfId="0" applyFont="1" applyFill="1"/>
    <xf numFmtId="165" fontId="2" fillId="13" borderId="0" xfId="0" applyNumberFormat="1" applyFont="1" applyFill="1"/>
    <xf numFmtId="0" fontId="0" fillId="13" borderId="0" xfId="0" applyFill="1"/>
    <xf numFmtId="2" fontId="1" fillId="13" borderId="16" xfId="0" applyNumberFormat="1" applyFont="1" applyFill="1" applyBorder="1" applyAlignment="1">
      <alignment horizontal="center" vertical="center"/>
    </xf>
    <xf numFmtId="2" fontId="1" fillId="13" borderId="26" xfId="4" applyNumberFormat="1" applyFill="1" applyBorder="1" applyAlignment="1">
      <alignment horizontal="center" vertical="center"/>
    </xf>
    <xf numFmtId="0" fontId="14" fillId="13" borderId="7" xfId="1" applyFont="1" applyFill="1" applyBorder="1" applyAlignment="1">
      <alignment horizontal="center" vertical="center"/>
    </xf>
    <xf numFmtId="0" fontId="13" fillId="13" borderId="7" xfId="1" applyFont="1" applyFill="1" applyBorder="1" applyAlignment="1">
      <alignment horizontal="center" vertical="center"/>
    </xf>
    <xf numFmtId="2" fontId="13" fillId="13" borderId="7" xfId="1" applyNumberFormat="1" applyFont="1" applyFill="1" applyBorder="1" applyAlignment="1">
      <alignment horizontal="center" vertical="center"/>
    </xf>
    <xf numFmtId="2" fontId="13" fillId="13" borderId="10" xfId="1" applyNumberFormat="1" applyFont="1" applyFill="1" applyBorder="1" applyAlignment="1">
      <alignment horizontal="center" vertical="center"/>
    </xf>
    <xf numFmtId="0" fontId="13" fillId="13" borderId="0" xfId="0" applyFont="1" applyFill="1"/>
    <xf numFmtId="165" fontId="13" fillId="13" borderId="0" xfId="0" applyNumberFormat="1" applyFont="1" applyFill="1"/>
    <xf numFmtId="2" fontId="0" fillId="13" borderId="0" xfId="0" applyNumberFormat="1" applyFill="1"/>
    <xf numFmtId="0" fontId="6" fillId="2" borderId="7" xfId="1" applyFont="1" applyFill="1" applyBorder="1" applyAlignment="1">
      <alignment horizontal="center" vertical="center"/>
    </xf>
    <xf numFmtId="0" fontId="2" fillId="2" borderId="7" xfId="1" applyFill="1" applyBorder="1" applyAlignment="1">
      <alignment horizontal="center" vertical="center"/>
    </xf>
    <xf numFmtId="2" fontId="2" fillId="2" borderId="7" xfId="1" applyNumberFormat="1" applyFill="1" applyBorder="1" applyAlignment="1">
      <alignment horizontal="center" vertical="center"/>
    </xf>
    <xf numFmtId="2" fontId="2" fillId="2" borderId="10" xfId="1" applyNumberFormat="1" applyFill="1" applyBorder="1" applyAlignment="1">
      <alignment horizontal="center" vertical="center"/>
    </xf>
    <xf numFmtId="0" fontId="0" fillId="2" borderId="17" xfId="0" applyFill="1" applyBorder="1" applyAlignment="1">
      <alignment horizontal="left"/>
    </xf>
    <xf numFmtId="0" fontId="0" fillId="2" borderId="0" xfId="0" applyFill="1" applyAlignment="1">
      <alignment horizontal="center" vertical="center"/>
    </xf>
    <xf numFmtId="2" fontId="0" fillId="2" borderId="28" xfId="0" applyNumberFormat="1" applyFill="1" applyBorder="1" applyAlignment="1">
      <alignment horizontal="center" vertical="center"/>
    </xf>
    <xf numFmtId="2" fontId="0" fillId="2" borderId="25" xfId="0" applyNumberFormat="1" applyFill="1" applyBorder="1" applyAlignment="1">
      <alignment horizontal="center" vertical="center"/>
    </xf>
    <xf numFmtId="2" fontId="0" fillId="2" borderId="0" xfId="0" applyNumberFormat="1" applyFill="1" applyAlignment="1">
      <alignment horizontal="center" vertical="center"/>
    </xf>
    <xf numFmtId="1" fontId="0" fillId="2" borderId="26" xfId="0" applyNumberFormat="1" applyFill="1" applyBorder="1" applyAlignment="1">
      <alignment horizontal="center" vertical="center"/>
    </xf>
    <xf numFmtId="1" fontId="2" fillId="2" borderId="0" xfId="2" applyNumberFormat="1" applyFill="1" applyAlignment="1">
      <alignment horizontal="center" vertical="center"/>
    </xf>
    <xf numFmtId="2" fontId="2" fillId="2" borderId="23" xfId="2" applyNumberFormat="1" applyFill="1" applyBorder="1" applyAlignment="1">
      <alignment horizontal="center" vertical="center"/>
    </xf>
    <xf numFmtId="165" fontId="0" fillId="2" borderId="0" xfId="0" applyNumberFormat="1" applyFill="1" applyAlignment="1">
      <alignment horizontal="center" vertical="center"/>
    </xf>
    <xf numFmtId="165" fontId="1" fillId="2" borderId="16" xfId="0" applyNumberFormat="1" applyFont="1" applyFill="1" applyBorder="1" applyAlignment="1">
      <alignment horizontal="center" vertical="center"/>
    </xf>
    <xf numFmtId="2" fontId="0" fillId="2" borderId="26" xfId="0" applyNumberFormat="1" applyFill="1" applyBorder="1" applyAlignment="1">
      <alignment horizontal="center" vertical="center"/>
    </xf>
    <xf numFmtId="1" fontId="2" fillId="2" borderId="25" xfId="2" applyNumberFormat="1" applyFill="1" applyBorder="1" applyAlignment="1">
      <alignment horizontal="center" vertical="center"/>
    </xf>
    <xf numFmtId="165" fontId="2" fillId="2" borderId="0" xfId="2" applyNumberFormat="1" applyFill="1" applyAlignment="1">
      <alignment horizontal="center" vertical="center"/>
    </xf>
    <xf numFmtId="165" fontId="2" fillId="2" borderId="26" xfId="2" applyNumberFormat="1" applyFill="1" applyBorder="1" applyAlignment="1">
      <alignment horizontal="center" vertical="center"/>
    </xf>
    <xf numFmtId="1" fontId="0" fillId="2" borderId="0" xfId="3" applyNumberFormat="1" applyFont="1" applyFill="1" applyBorder="1" applyAlignment="1">
      <alignment horizontal="center" vertical="center"/>
    </xf>
    <xf numFmtId="2" fontId="0" fillId="2" borderId="16" xfId="0" applyNumberFormat="1" applyFill="1" applyBorder="1" applyAlignment="1">
      <alignment horizontal="center" vertical="center"/>
    </xf>
    <xf numFmtId="1" fontId="0" fillId="2" borderId="0" xfId="0" applyNumberFormat="1" applyFill="1" applyAlignment="1">
      <alignment horizontal="center" vertical="center"/>
    </xf>
    <xf numFmtId="2" fontId="2" fillId="2" borderId="0" xfId="2" applyNumberFormat="1" applyFill="1" applyAlignment="1">
      <alignment horizontal="center" vertical="center"/>
    </xf>
    <xf numFmtId="165" fontId="0" fillId="2" borderId="0" xfId="0" applyNumberFormat="1" applyFill="1"/>
    <xf numFmtId="165" fontId="2" fillId="2" borderId="16" xfId="0" applyNumberFormat="1" applyFont="1" applyFill="1" applyBorder="1" applyAlignment="1">
      <alignment horizontal="center" vertical="center"/>
    </xf>
    <xf numFmtId="165" fontId="2" fillId="2" borderId="26" xfId="0" applyNumberFormat="1" applyFont="1" applyFill="1" applyBorder="1" applyAlignment="1">
      <alignment horizontal="center" vertical="center"/>
    </xf>
    <xf numFmtId="165" fontId="2" fillId="2" borderId="25" xfId="0" applyNumberFormat="1" applyFont="1" applyFill="1" applyBorder="1" applyAlignment="1">
      <alignment horizontal="center" vertical="center"/>
    </xf>
    <xf numFmtId="165" fontId="2" fillId="2" borderId="0" xfId="0" applyNumberFormat="1" applyFont="1" applyFill="1" applyAlignment="1">
      <alignment horizontal="center" vertical="center"/>
    </xf>
    <xf numFmtId="165" fontId="2" fillId="2" borderId="23" xfId="0" applyNumberFormat="1" applyFont="1" applyFill="1" applyBorder="1" applyAlignment="1">
      <alignment horizontal="center" vertical="center"/>
    </xf>
    <xf numFmtId="0" fontId="2" fillId="2" borderId="0" xfId="0" applyFont="1" applyFill="1"/>
    <xf numFmtId="165" fontId="2" fillId="2" borderId="0" xfId="0" applyNumberFormat="1" applyFont="1" applyFill="1"/>
    <xf numFmtId="0" fontId="0" fillId="2" borderId="0" xfId="0" applyFill="1"/>
    <xf numFmtId="0" fontId="14" fillId="2" borderId="7" xfId="1" applyFont="1" applyFill="1" applyBorder="1" applyAlignment="1">
      <alignment horizontal="center" vertical="center"/>
    </xf>
    <xf numFmtId="0" fontId="13" fillId="2" borderId="17" xfId="0" applyFont="1" applyFill="1" applyBorder="1" applyAlignment="1">
      <alignment horizontal="left"/>
    </xf>
    <xf numFmtId="0" fontId="13" fillId="2" borderId="0" xfId="0" applyFont="1" applyFill="1" applyAlignment="1">
      <alignment horizontal="center" vertical="center"/>
    </xf>
    <xf numFmtId="2" fontId="13" fillId="2" borderId="28" xfId="0" applyNumberFormat="1" applyFont="1" applyFill="1" applyBorder="1" applyAlignment="1">
      <alignment horizontal="center" vertical="center"/>
    </xf>
    <xf numFmtId="2" fontId="13" fillId="2" borderId="25" xfId="0" applyNumberFormat="1" applyFont="1" applyFill="1" applyBorder="1" applyAlignment="1">
      <alignment horizontal="center" vertical="center"/>
    </xf>
    <xf numFmtId="2" fontId="13" fillId="2" borderId="0" xfId="0" applyNumberFormat="1" applyFont="1" applyFill="1" applyAlignment="1">
      <alignment horizontal="center" vertical="center"/>
    </xf>
    <xf numFmtId="1" fontId="13" fillId="2" borderId="26" xfId="0" applyNumberFormat="1" applyFont="1" applyFill="1" applyBorder="1" applyAlignment="1">
      <alignment horizontal="center" vertical="center"/>
    </xf>
    <xf numFmtId="1" fontId="13" fillId="2" borderId="0" xfId="2" applyNumberFormat="1" applyFont="1" applyFill="1" applyAlignment="1">
      <alignment horizontal="center" vertical="center"/>
    </xf>
    <xf numFmtId="1" fontId="13" fillId="2" borderId="0" xfId="0" applyNumberFormat="1" applyFont="1" applyFill="1" applyAlignment="1">
      <alignment horizontal="center" vertical="center"/>
    </xf>
    <xf numFmtId="2" fontId="13" fillId="2" borderId="23" xfId="2" applyNumberFormat="1" applyFont="1" applyFill="1" applyBorder="1" applyAlignment="1">
      <alignment horizontal="center" vertical="center"/>
    </xf>
    <xf numFmtId="165" fontId="13" fillId="2" borderId="0" xfId="0" applyNumberFormat="1" applyFont="1" applyFill="1" applyAlignment="1">
      <alignment horizontal="center" vertical="center"/>
    </xf>
    <xf numFmtId="2" fontId="13" fillId="2" borderId="16" xfId="0" applyNumberFormat="1" applyFont="1" applyFill="1" applyBorder="1" applyAlignment="1">
      <alignment horizontal="center" vertical="center"/>
    </xf>
    <xf numFmtId="2" fontId="13" fillId="2" borderId="0" xfId="0" applyNumberFormat="1" applyFont="1" applyFill="1"/>
    <xf numFmtId="1" fontId="13" fillId="2" borderId="25" xfId="2" applyNumberFormat="1" applyFont="1" applyFill="1" applyBorder="1" applyAlignment="1">
      <alignment horizontal="center" vertical="center"/>
    </xf>
    <xf numFmtId="165" fontId="13" fillId="2" borderId="0" xfId="2" applyNumberFormat="1" applyFont="1" applyFill="1" applyAlignment="1">
      <alignment horizontal="center" vertical="center"/>
    </xf>
    <xf numFmtId="165" fontId="13" fillId="2" borderId="26" xfId="2" applyNumberFormat="1" applyFont="1" applyFill="1" applyBorder="1" applyAlignment="1">
      <alignment horizontal="center" vertical="center"/>
    </xf>
    <xf numFmtId="1" fontId="13" fillId="2" borderId="0" xfId="3" applyNumberFormat="1" applyFont="1" applyFill="1" applyBorder="1" applyAlignment="1">
      <alignment horizontal="center" vertical="center"/>
    </xf>
    <xf numFmtId="2" fontId="13" fillId="2" borderId="26" xfId="0" applyNumberFormat="1" applyFont="1" applyFill="1" applyBorder="1" applyAlignment="1">
      <alignment horizontal="center" vertical="center"/>
    </xf>
    <xf numFmtId="2" fontId="13" fillId="2" borderId="0" xfId="2" applyNumberFormat="1" applyFont="1" applyFill="1" applyAlignment="1">
      <alignment horizontal="center" vertical="center"/>
    </xf>
    <xf numFmtId="165" fontId="13" fillId="2" borderId="0" xfId="0" applyNumberFormat="1" applyFont="1" applyFill="1"/>
    <xf numFmtId="165" fontId="13" fillId="2" borderId="16" xfId="0" applyNumberFormat="1" applyFont="1" applyFill="1" applyBorder="1" applyAlignment="1">
      <alignment horizontal="center" vertical="center"/>
    </xf>
    <xf numFmtId="165" fontId="13" fillId="2" borderId="26" xfId="0" applyNumberFormat="1" applyFont="1" applyFill="1" applyBorder="1" applyAlignment="1">
      <alignment horizontal="center" vertical="center"/>
    </xf>
    <xf numFmtId="165" fontId="13" fillId="2" borderId="25" xfId="0" applyNumberFormat="1" applyFont="1" applyFill="1" applyBorder="1" applyAlignment="1">
      <alignment horizontal="center" vertical="center"/>
    </xf>
    <xf numFmtId="165" fontId="13" fillId="2" borderId="23" xfId="0" applyNumberFormat="1" applyFont="1" applyFill="1" applyBorder="1" applyAlignment="1">
      <alignment horizontal="center" vertical="center"/>
    </xf>
    <xf numFmtId="2" fontId="0" fillId="2" borderId="0" xfId="0" applyNumberFormat="1" applyFill="1"/>
    <xf numFmtId="1" fontId="1" fillId="2" borderId="0" xfId="2" applyNumberFormat="1" applyFont="1" applyFill="1" applyAlignment="1">
      <alignment horizontal="center" vertical="center"/>
    </xf>
    <xf numFmtId="0" fontId="6" fillId="7" borderId="7" xfId="1" applyFont="1" applyFill="1" applyBorder="1" applyAlignment="1">
      <alignment horizontal="center" vertical="center"/>
    </xf>
    <xf numFmtId="0" fontId="2" fillId="7" borderId="7" xfId="1" applyFill="1" applyBorder="1" applyAlignment="1">
      <alignment horizontal="center" vertical="center"/>
    </xf>
    <xf numFmtId="2" fontId="2" fillId="7" borderId="7" xfId="1" applyNumberFormat="1" applyFill="1" applyBorder="1" applyAlignment="1">
      <alignment horizontal="center" vertical="center"/>
    </xf>
    <xf numFmtId="2" fontId="2" fillId="7" borderId="10" xfId="1" applyNumberFormat="1" applyFill="1" applyBorder="1" applyAlignment="1">
      <alignment horizontal="center" vertical="center"/>
    </xf>
    <xf numFmtId="0" fontId="0" fillId="7" borderId="17" xfId="0" applyFill="1" applyBorder="1" applyAlignment="1">
      <alignment horizontal="left"/>
    </xf>
    <xf numFmtId="0" fontId="0" fillId="7" borderId="0" xfId="0" applyFill="1" applyAlignment="1">
      <alignment horizontal="center" vertical="center"/>
    </xf>
    <xf numFmtId="2" fontId="0" fillId="7" borderId="28" xfId="0" applyNumberFormat="1" applyFill="1" applyBorder="1" applyAlignment="1">
      <alignment horizontal="center" vertical="center"/>
    </xf>
    <xf numFmtId="2" fontId="0" fillId="7" borderId="25" xfId="0" applyNumberFormat="1" applyFill="1" applyBorder="1" applyAlignment="1">
      <alignment horizontal="center" vertical="center"/>
    </xf>
    <xf numFmtId="2" fontId="0" fillId="7" borderId="0" xfId="0" applyNumberFormat="1" applyFill="1" applyAlignment="1">
      <alignment horizontal="center" vertical="center"/>
    </xf>
    <xf numFmtId="1" fontId="0" fillId="7" borderId="26" xfId="0" applyNumberFormat="1" applyFill="1" applyBorder="1" applyAlignment="1">
      <alignment horizontal="center" vertical="center"/>
    </xf>
    <xf numFmtId="1" fontId="2" fillId="7" borderId="0" xfId="2" applyNumberFormat="1" applyFill="1" applyAlignment="1">
      <alignment horizontal="center" vertical="center"/>
    </xf>
    <xf numFmtId="2" fontId="2" fillId="7" borderId="23" xfId="2" applyNumberFormat="1" applyFill="1" applyBorder="1" applyAlignment="1">
      <alignment horizontal="center" vertical="center"/>
    </xf>
    <xf numFmtId="165" fontId="0" fillId="7" borderId="0" xfId="0" applyNumberFormat="1" applyFill="1" applyAlignment="1">
      <alignment horizontal="center" vertical="center"/>
    </xf>
    <xf numFmtId="165" fontId="1" fillId="7" borderId="16" xfId="0" applyNumberFormat="1" applyFont="1" applyFill="1" applyBorder="1" applyAlignment="1">
      <alignment horizontal="center" vertical="center"/>
    </xf>
    <xf numFmtId="2" fontId="0" fillId="7" borderId="26" xfId="0" applyNumberFormat="1" applyFill="1" applyBorder="1" applyAlignment="1">
      <alignment horizontal="center" vertical="center"/>
    </xf>
    <xf numFmtId="1" fontId="2" fillId="7" borderId="25" xfId="2" applyNumberFormat="1" applyFill="1" applyBorder="1" applyAlignment="1">
      <alignment horizontal="center" vertical="center"/>
    </xf>
    <xf numFmtId="165" fontId="2" fillId="7" borderId="0" xfId="2" applyNumberFormat="1" applyFill="1" applyAlignment="1">
      <alignment horizontal="center" vertical="center"/>
    </xf>
    <xf numFmtId="165" fontId="2" fillId="7" borderId="26" xfId="2" applyNumberFormat="1" applyFill="1" applyBorder="1" applyAlignment="1">
      <alignment horizontal="center" vertical="center"/>
    </xf>
    <xf numFmtId="1" fontId="0" fillId="7" borderId="0" xfId="3" applyNumberFormat="1" applyFont="1" applyFill="1" applyBorder="1" applyAlignment="1">
      <alignment horizontal="center" vertical="center"/>
    </xf>
    <xf numFmtId="2" fontId="0" fillId="7" borderId="16" xfId="0" applyNumberFormat="1" applyFill="1" applyBorder="1" applyAlignment="1">
      <alignment horizontal="center" vertical="center"/>
    </xf>
    <xf numFmtId="2" fontId="2" fillId="7" borderId="0" xfId="2" applyNumberFormat="1" applyFill="1" applyAlignment="1">
      <alignment horizontal="center" vertical="center"/>
    </xf>
    <xf numFmtId="0" fontId="0" fillId="7" borderId="0" xfId="0" applyFill="1"/>
    <xf numFmtId="165" fontId="2" fillId="7" borderId="16" xfId="0" applyNumberFormat="1" applyFont="1" applyFill="1" applyBorder="1" applyAlignment="1">
      <alignment horizontal="center" vertical="center"/>
    </xf>
    <xf numFmtId="165" fontId="2" fillId="7" borderId="26" xfId="0" applyNumberFormat="1" applyFont="1" applyFill="1" applyBorder="1" applyAlignment="1">
      <alignment horizontal="center" vertical="center"/>
    </xf>
    <xf numFmtId="165" fontId="2" fillId="7" borderId="25" xfId="0" applyNumberFormat="1" applyFont="1" applyFill="1" applyBorder="1" applyAlignment="1">
      <alignment horizontal="center" vertical="center"/>
    </xf>
    <xf numFmtId="165" fontId="2" fillId="7" borderId="0" xfId="0" applyNumberFormat="1" applyFont="1" applyFill="1" applyAlignment="1">
      <alignment horizontal="center" vertical="center"/>
    </xf>
    <xf numFmtId="165" fontId="2" fillId="7" borderId="23" xfId="0" applyNumberFormat="1" applyFont="1" applyFill="1" applyBorder="1" applyAlignment="1">
      <alignment horizontal="center" vertical="center"/>
    </xf>
    <xf numFmtId="0" fontId="2" fillId="7" borderId="0" xfId="0" applyFont="1" applyFill="1"/>
    <xf numFmtId="165" fontId="2" fillId="7" borderId="0" xfId="0" applyNumberFormat="1" applyFont="1" applyFill="1"/>
    <xf numFmtId="1" fontId="0" fillId="7" borderId="0" xfId="0" applyNumberFormat="1" applyFill="1" applyAlignment="1">
      <alignment horizontal="center" vertical="center"/>
    </xf>
    <xf numFmtId="165" fontId="0" fillId="7" borderId="0" xfId="0" applyNumberFormat="1" applyFill="1"/>
    <xf numFmtId="0" fontId="6" fillId="12" borderId="7" xfId="1" applyFont="1" applyFill="1" applyBorder="1" applyAlignment="1">
      <alignment horizontal="center" vertical="center"/>
    </xf>
    <xf numFmtId="0" fontId="2" fillId="12" borderId="7" xfId="1" applyFill="1" applyBorder="1" applyAlignment="1">
      <alignment horizontal="center" vertical="center"/>
    </xf>
    <xf numFmtId="2" fontId="2" fillId="12" borderId="7" xfId="1" applyNumberFormat="1" applyFill="1" applyBorder="1" applyAlignment="1">
      <alignment horizontal="center" vertical="center"/>
    </xf>
    <xf numFmtId="2" fontId="2" fillId="12" borderId="10" xfId="1" applyNumberFormat="1" applyFill="1" applyBorder="1" applyAlignment="1">
      <alignment horizontal="center" vertical="center"/>
    </xf>
    <xf numFmtId="0" fontId="0" fillId="12" borderId="17" xfId="0" applyFill="1" applyBorder="1" applyAlignment="1">
      <alignment horizontal="left"/>
    </xf>
    <xf numFmtId="0" fontId="0" fillId="12" borderId="0" xfId="0" applyFill="1" applyAlignment="1">
      <alignment horizontal="center" vertical="center"/>
    </xf>
    <xf numFmtId="2" fontId="0" fillId="12" borderId="28" xfId="0" applyNumberFormat="1" applyFill="1" applyBorder="1" applyAlignment="1">
      <alignment horizontal="center" vertical="center"/>
    </xf>
    <xf numFmtId="2" fontId="0" fillId="12" borderId="25" xfId="0" applyNumberFormat="1" applyFill="1" applyBorder="1" applyAlignment="1">
      <alignment horizontal="center" vertical="center"/>
    </xf>
    <xf numFmtId="2" fontId="0" fillId="12" borderId="0" xfId="0" applyNumberFormat="1" applyFill="1" applyAlignment="1">
      <alignment horizontal="center" vertical="center"/>
    </xf>
    <xf numFmtId="1" fontId="0" fillId="12" borderId="26" xfId="0" applyNumberFormat="1" applyFill="1" applyBorder="1" applyAlignment="1">
      <alignment horizontal="center" vertical="center"/>
    </xf>
    <xf numFmtId="1" fontId="2" fillId="12" borderId="0" xfId="2" applyNumberFormat="1" applyFill="1" applyAlignment="1">
      <alignment horizontal="center" vertical="center"/>
    </xf>
    <xf numFmtId="2" fontId="2" fillId="12" borderId="23" xfId="2" applyNumberFormat="1" applyFill="1" applyBorder="1" applyAlignment="1">
      <alignment horizontal="center" vertical="center"/>
    </xf>
    <xf numFmtId="165" fontId="0" fillId="12" borderId="0" xfId="0" applyNumberFormat="1" applyFill="1" applyAlignment="1">
      <alignment horizontal="center" vertical="center"/>
    </xf>
    <xf numFmtId="165" fontId="1" fillId="12" borderId="16" xfId="0" applyNumberFormat="1" applyFont="1" applyFill="1" applyBorder="1" applyAlignment="1">
      <alignment horizontal="center" vertical="center"/>
    </xf>
    <xf numFmtId="2" fontId="0" fillId="12" borderId="26" xfId="0" applyNumberFormat="1" applyFill="1" applyBorder="1" applyAlignment="1">
      <alignment horizontal="center" vertical="center"/>
    </xf>
    <xf numFmtId="1" fontId="2" fillId="12" borderId="25" xfId="2" applyNumberFormat="1" applyFill="1" applyBorder="1" applyAlignment="1">
      <alignment horizontal="center" vertical="center"/>
    </xf>
    <xf numFmtId="165" fontId="2" fillId="12" borderId="0" xfId="2" applyNumberFormat="1" applyFill="1" applyAlignment="1">
      <alignment horizontal="center" vertical="center"/>
    </xf>
    <xf numFmtId="165" fontId="2" fillId="12" borderId="26" xfId="2" applyNumberFormat="1" applyFill="1" applyBorder="1" applyAlignment="1">
      <alignment horizontal="center" vertical="center"/>
    </xf>
    <xf numFmtId="1" fontId="0" fillId="12" borderId="0" xfId="3" applyNumberFormat="1" applyFont="1" applyFill="1" applyBorder="1" applyAlignment="1">
      <alignment horizontal="center" vertical="center"/>
    </xf>
    <xf numFmtId="2" fontId="0" fillId="12" borderId="16" xfId="0" applyNumberFormat="1" applyFill="1" applyBorder="1" applyAlignment="1">
      <alignment horizontal="center" vertical="center"/>
    </xf>
    <xf numFmtId="1" fontId="0" fillId="12" borderId="0" xfId="0" applyNumberFormat="1" applyFill="1" applyAlignment="1">
      <alignment horizontal="center" vertical="center"/>
    </xf>
    <xf numFmtId="2" fontId="2" fillId="12" borderId="0" xfId="2" applyNumberFormat="1" applyFill="1" applyAlignment="1">
      <alignment horizontal="center" vertical="center"/>
    </xf>
    <xf numFmtId="0" fontId="0" fillId="12" borderId="0" xfId="0" applyFill="1"/>
    <xf numFmtId="165" fontId="2" fillId="12" borderId="16" xfId="0" applyNumberFormat="1" applyFont="1" applyFill="1" applyBorder="1" applyAlignment="1">
      <alignment horizontal="center" vertical="center"/>
    </xf>
    <xf numFmtId="165" fontId="2" fillId="12" borderId="26" xfId="0" applyNumberFormat="1" applyFont="1" applyFill="1" applyBorder="1" applyAlignment="1">
      <alignment horizontal="center" vertical="center"/>
    </xf>
    <xf numFmtId="165" fontId="2" fillId="12" borderId="25" xfId="0" applyNumberFormat="1" applyFont="1" applyFill="1" applyBorder="1" applyAlignment="1">
      <alignment horizontal="center" vertical="center"/>
    </xf>
    <xf numFmtId="165" fontId="2" fillId="12" borderId="0" xfId="0" applyNumberFormat="1" applyFont="1" applyFill="1" applyAlignment="1">
      <alignment horizontal="center" vertical="center"/>
    </xf>
    <xf numFmtId="165" fontId="2" fillId="12" borderId="23" xfId="0" applyNumberFormat="1" applyFont="1" applyFill="1" applyBorder="1" applyAlignment="1">
      <alignment horizontal="center" vertical="center"/>
    </xf>
    <xf numFmtId="0" fontId="2" fillId="12" borderId="0" xfId="0" applyFont="1" applyFill="1"/>
    <xf numFmtId="165" fontId="2" fillId="12" borderId="0" xfId="0" applyNumberFormat="1" applyFont="1" applyFill="1"/>
    <xf numFmtId="2" fontId="0" fillId="12" borderId="0" xfId="0" applyNumberFormat="1" applyFill="1"/>
    <xf numFmtId="1" fontId="1" fillId="12" borderId="0" xfId="2" applyNumberFormat="1" applyFont="1" applyFill="1" applyAlignment="1">
      <alignment horizontal="center" vertical="center"/>
    </xf>
    <xf numFmtId="165" fontId="0" fillId="12" borderId="0" xfId="0" applyNumberFormat="1" applyFill="1"/>
    <xf numFmtId="0" fontId="6" fillId="12" borderId="12" xfId="1" applyFont="1" applyFill="1" applyBorder="1" applyAlignment="1">
      <alignment horizontal="center" vertical="center"/>
    </xf>
    <xf numFmtId="0" fontId="2" fillId="12" borderId="12" xfId="1" applyFill="1" applyBorder="1" applyAlignment="1">
      <alignment horizontal="center" vertical="center"/>
    </xf>
    <xf numFmtId="2" fontId="2" fillId="12" borderId="12" xfId="1" applyNumberFormat="1" applyFill="1" applyBorder="1" applyAlignment="1">
      <alignment horizontal="center" vertical="center"/>
    </xf>
    <xf numFmtId="2" fontId="2" fillId="12" borderId="14" xfId="1" applyNumberFormat="1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2" fontId="0" fillId="12" borderId="29" xfId="0" applyNumberFormat="1" applyFill="1" applyBorder="1" applyAlignment="1">
      <alignment horizontal="center" vertical="center"/>
    </xf>
    <xf numFmtId="2" fontId="0" fillId="12" borderId="30" xfId="0" applyNumberFormat="1" applyFill="1" applyBorder="1" applyAlignment="1">
      <alignment horizontal="center" vertical="center"/>
    </xf>
    <xf numFmtId="2" fontId="0" fillId="12" borderId="1" xfId="0" applyNumberFormat="1" applyFill="1" applyBorder="1" applyAlignment="1">
      <alignment horizontal="center" vertical="center"/>
    </xf>
    <xf numFmtId="1" fontId="0" fillId="12" borderId="31" xfId="0" applyNumberFormat="1" applyFill="1" applyBorder="1" applyAlignment="1">
      <alignment horizontal="center" vertical="center"/>
    </xf>
    <xf numFmtId="1" fontId="2" fillId="12" borderId="1" xfId="2" applyNumberFormat="1" applyFill="1" applyBorder="1" applyAlignment="1">
      <alignment horizontal="center" vertical="center"/>
    </xf>
    <xf numFmtId="2" fontId="2" fillId="12" borderId="2" xfId="2" applyNumberFormat="1" applyFill="1" applyBorder="1" applyAlignment="1">
      <alignment horizontal="center" vertical="center"/>
    </xf>
    <xf numFmtId="165" fontId="0" fillId="12" borderId="1" xfId="0" applyNumberFormat="1" applyFill="1" applyBorder="1" applyAlignment="1">
      <alignment horizontal="center" vertical="center"/>
    </xf>
    <xf numFmtId="165" fontId="1" fillId="12" borderId="24" xfId="0" applyNumberFormat="1" applyFont="1" applyFill="1" applyBorder="1" applyAlignment="1">
      <alignment horizontal="center" vertical="center"/>
    </xf>
    <xf numFmtId="2" fontId="0" fillId="12" borderId="1" xfId="0" applyNumberFormat="1" applyFill="1" applyBorder="1"/>
    <xf numFmtId="1" fontId="2" fillId="12" borderId="30" xfId="2" applyNumberFormat="1" applyFill="1" applyBorder="1" applyAlignment="1">
      <alignment horizontal="center" vertical="center"/>
    </xf>
    <xf numFmtId="165" fontId="2" fillId="12" borderId="1" xfId="2" applyNumberFormat="1" applyFill="1" applyBorder="1" applyAlignment="1">
      <alignment horizontal="center" vertical="center"/>
    </xf>
    <xf numFmtId="165" fontId="2" fillId="12" borderId="31" xfId="2" applyNumberFormat="1" applyFill="1" applyBorder="1" applyAlignment="1">
      <alignment horizontal="center" vertical="center"/>
    </xf>
    <xf numFmtId="1" fontId="0" fillId="12" borderId="1" xfId="3" applyNumberFormat="1" applyFont="1" applyFill="1" applyBorder="1" applyAlignment="1">
      <alignment horizontal="center" vertical="center"/>
    </xf>
    <xf numFmtId="2" fontId="0" fillId="12" borderId="31" xfId="0" applyNumberFormat="1" applyFill="1" applyBorder="1" applyAlignment="1">
      <alignment horizontal="center" vertical="center"/>
    </xf>
    <xf numFmtId="2" fontId="0" fillId="12" borderId="24" xfId="0" applyNumberFormat="1" applyFill="1" applyBorder="1" applyAlignment="1">
      <alignment horizontal="center" vertical="center"/>
    </xf>
    <xf numFmtId="1" fontId="1" fillId="12" borderId="1" xfId="2" applyNumberFormat="1" applyFont="1" applyFill="1" applyBorder="1" applyAlignment="1">
      <alignment horizontal="center" vertical="center"/>
    </xf>
    <xf numFmtId="2" fontId="2" fillId="12" borderId="1" xfId="2" applyNumberFormat="1" applyFill="1" applyBorder="1" applyAlignment="1">
      <alignment horizontal="center" vertical="center"/>
    </xf>
    <xf numFmtId="1" fontId="0" fillId="12" borderId="1" xfId="0" applyNumberFormat="1" applyFill="1" applyBorder="1" applyAlignment="1">
      <alignment horizontal="center" vertical="center"/>
    </xf>
    <xf numFmtId="165" fontId="2" fillId="12" borderId="24" xfId="0" applyNumberFormat="1" applyFont="1" applyFill="1" applyBorder="1" applyAlignment="1">
      <alignment horizontal="center" vertical="center"/>
    </xf>
    <xf numFmtId="165" fontId="2" fillId="12" borderId="31" xfId="0" applyNumberFormat="1" applyFont="1" applyFill="1" applyBorder="1" applyAlignment="1">
      <alignment horizontal="center" vertical="center"/>
    </xf>
    <xf numFmtId="165" fontId="2" fillId="12" borderId="30" xfId="0" applyNumberFormat="1" applyFont="1" applyFill="1" applyBorder="1" applyAlignment="1">
      <alignment horizontal="center" vertical="center"/>
    </xf>
    <xf numFmtId="165" fontId="2" fillId="12" borderId="1" xfId="0" applyNumberFormat="1" applyFont="1" applyFill="1" applyBorder="1" applyAlignment="1">
      <alignment horizontal="center" vertical="center"/>
    </xf>
    <xf numFmtId="165" fontId="2" fillId="12" borderId="2" xfId="0" applyNumberFormat="1" applyFont="1" applyFill="1" applyBorder="1" applyAlignment="1">
      <alignment horizontal="center" vertical="center"/>
    </xf>
    <xf numFmtId="1" fontId="13" fillId="3" borderId="25" xfId="2" applyNumberFormat="1" applyFont="1" applyFill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19" fillId="0" borderId="40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4" fillId="3" borderId="0" xfId="0" applyFont="1" applyFill="1" applyAlignment="1">
      <alignment horizontal="center" vertical="center" wrapText="1"/>
    </xf>
    <xf numFmtId="0" fontId="20" fillId="0" borderId="36" xfId="0" applyFont="1" applyBorder="1" applyAlignment="1">
      <alignment vertical="center"/>
    </xf>
    <xf numFmtId="0" fontId="20" fillId="0" borderId="37" xfId="0" applyFont="1" applyBorder="1" applyAlignment="1">
      <alignment vertical="center"/>
    </xf>
    <xf numFmtId="0" fontId="20" fillId="0" borderId="38" xfId="0" applyFont="1" applyBorder="1" applyAlignment="1">
      <alignment vertical="center"/>
    </xf>
    <xf numFmtId="0" fontId="0" fillId="0" borderId="5" xfId="0" applyBorder="1" applyAlignment="1">
      <alignment horizontal="left"/>
    </xf>
    <xf numFmtId="0" fontId="0" fillId="0" borderId="5" xfId="0" applyBorder="1" applyAlignment="1">
      <alignment horizontal="left" vertical="center"/>
    </xf>
    <xf numFmtId="0" fontId="8" fillId="0" borderId="1" xfId="0" applyFont="1" applyBorder="1" applyAlignment="1">
      <alignment horizontal="left" vertical="center"/>
    </xf>
    <xf numFmtId="0" fontId="2" fillId="0" borderId="16" xfId="0" applyFont="1" applyBorder="1"/>
    <xf numFmtId="165" fontId="2" fillId="0" borderId="24" xfId="0" applyNumberFormat="1" applyFont="1" applyBorder="1" applyAlignment="1">
      <alignment horizontal="center" vertical="center"/>
    </xf>
    <xf numFmtId="0" fontId="2" fillId="0" borderId="26" xfId="0" applyFont="1" applyBorder="1"/>
    <xf numFmtId="165" fontId="2" fillId="0" borderId="31" xfId="0" applyNumberFormat="1" applyFont="1" applyBorder="1" applyAlignment="1">
      <alignment horizontal="center" vertical="center"/>
    </xf>
    <xf numFmtId="0" fontId="2" fillId="0" borderId="25" xfId="0" applyFont="1" applyBorder="1"/>
    <xf numFmtId="165" fontId="2" fillId="0" borderId="30" xfId="0" applyNumberFormat="1" applyFont="1" applyBorder="1" applyAlignment="1">
      <alignment horizontal="center" vertical="center"/>
    </xf>
    <xf numFmtId="165" fontId="2" fillId="0" borderId="1" xfId="0" applyNumberFormat="1" applyFont="1" applyBorder="1" applyAlignment="1">
      <alignment horizontal="center" vertical="center"/>
    </xf>
    <xf numFmtId="0" fontId="2" fillId="0" borderId="23" xfId="0" applyFont="1" applyBorder="1"/>
    <xf numFmtId="165" fontId="2" fillId="0" borderId="2" xfId="0" applyNumberFormat="1" applyFont="1" applyBorder="1" applyAlignment="1">
      <alignment horizontal="center" vertical="center"/>
    </xf>
    <xf numFmtId="0" fontId="6" fillId="15" borderId="5" xfId="1" applyFont="1" applyFill="1" applyBorder="1" applyAlignment="1">
      <alignment horizontal="center" vertical="center"/>
    </xf>
    <xf numFmtId="0" fontId="6" fillId="15" borderId="7" xfId="1" applyFont="1" applyFill="1" applyBorder="1" applyAlignment="1">
      <alignment horizontal="center" vertical="center"/>
    </xf>
    <xf numFmtId="0" fontId="2" fillId="15" borderId="7" xfId="1" applyFill="1" applyBorder="1" applyAlignment="1">
      <alignment horizontal="center" vertical="center"/>
    </xf>
    <xf numFmtId="2" fontId="2" fillId="15" borderId="7" xfId="1" applyNumberFormat="1" applyFill="1" applyBorder="1" applyAlignment="1">
      <alignment horizontal="center" vertical="center"/>
    </xf>
    <xf numFmtId="2" fontId="2" fillId="15" borderId="10" xfId="1" applyNumberFormat="1" applyFill="1" applyBorder="1" applyAlignment="1">
      <alignment horizontal="center" vertical="center"/>
    </xf>
    <xf numFmtId="0" fontId="0" fillId="15" borderId="0" xfId="0" applyFill="1" applyAlignment="1">
      <alignment horizontal="center" vertical="center"/>
    </xf>
    <xf numFmtId="0" fontId="0" fillId="15" borderId="17" xfId="0" applyFill="1" applyBorder="1" applyAlignment="1">
      <alignment horizontal="left"/>
    </xf>
    <xf numFmtId="2" fontId="0" fillId="15" borderId="0" xfId="0" applyNumberFormat="1" applyFill="1"/>
    <xf numFmtId="165" fontId="2" fillId="15" borderId="16" xfId="0" applyNumberFormat="1" applyFont="1" applyFill="1" applyBorder="1" applyAlignment="1">
      <alignment horizontal="center" vertical="center"/>
    </xf>
    <xf numFmtId="165" fontId="2" fillId="15" borderId="26" xfId="0" applyNumberFormat="1" applyFont="1" applyFill="1" applyBorder="1" applyAlignment="1">
      <alignment horizontal="center" vertical="center"/>
    </xf>
    <xf numFmtId="165" fontId="2" fillId="15" borderId="25" xfId="0" applyNumberFormat="1" applyFont="1" applyFill="1" applyBorder="1" applyAlignment="1">
      <alignment horizontal="center" vertical="center"/>
    </xf>
    <xf numFmtId="165" fontId="2" fillId="15" borderId="0" xfId="0" applyNumberFormat="1" applyFont="1" applyFill="1" applyAlignment="1">
      <alignment horizontal="center" vertical="center"/>
    </xf>
    <xf numFmtId="165" fontId="2" fillId="15" borderId="23" xfId="0" applyNumberFormat="1" applyFont="1" applyFill="1" applyBorder="1" applyAlignment="1">
      <alignment horizontal="center" vertical="center"/>
    </xf>
    <xf numFmtId="0" fontId="2" fillId="15" borderId="0" xfId="0" applyFont="1" applyFill="1"/>
    <xf numFmtId="0" fontId="0" fillId="15" borderId="0" xfId="0" applyFill="1"/>
    <xf numFmtId="0" fontId="6" fillId="16" borderId="5" xfId="1" applyFont="1" applyFill="1" applyBorder="1" applyAlignment="1">
      <alignment horizontal="center" vertical="center"/>
    </xf>
    <xf numFmtId="0" fontId="6" fillId="16" borderId="7" xfId="1" applyFont="1" applyFill="1" applyBorder="1" applyAlignment="1">
      <alignment horizontal="center" vertical="center"/>
    </xf>
    <xf numFmtId="0" fontId="2" fillId="16" borderId="7" xfId="1" applyFill="1" applyBorder="1" applyAlignment="1">
      <alignment horizontal="center" vertical="center"/>
    </xf>
    <xf numFmtId="2" fontId="2" fillId="16" borderId="7" xfId="1" applyNumberFormat="1" applyFill="1" applyBorder="1" applyAlignment="1">
      <alignment horizontal="center" vertical="center"/>
    </xf>
    <xf numFmtId="2" fontId="2" fillId="16" borderId="10" xfId="1" applyNumberFormat="1" applyFill="1" applyBorder="1" applyAlignment="1">
      <alignment horizontal="center" vertical="center"/>
    </xf>
    <xf numFmtId="0" fontId="0" fillId="16" borderId="0" xfId="0" applyFill="1" applyAlignment="1">
      <alignment horizontal="center" vertical="center"/>
    </xf>
    <xf numFmtId="0" fontId="0" fillId="16" borderId="17" xfId="0" applyFill="1" applyBorder="1" applyAlignment="1">
      <alignment horizontal="left"/>
    </xf>
    <xf numFmtId="0" fontId="0" fillId="16" borderId="9" xfId="0" applyFill="1" applyBorder="1" applyAlignment="1">
      <alignment horizontal="left"/>
    </xf>
    <xf numFmtId="0" fontId="0" fillId="16" borderId="9" xfId="0" applyFill="1" applyBorder="1" applyAlignment="1">
      <alignment horizontal="center" vertical="center"/>
    </xf>
    <xf numFmtId="0" fontId="0" fillId="16" borderId="0" xfId="0" applyFill="1"/>
    <xf numFmtId="165" fontId="2" fillId="16" borderId="16" xfId="0" applyNumberFormat="1" applyFont="1" applyFill="1" applyBorder="1" applyAlignment="1">
      <alignment horizontal="center" vertical="center"/>
    </xf>
    <xf numFmtId="165" fontId="2" fillId="16" borderId="26" xfId="0" applyNumberFormat="1" applyFont="1" applyFill="1" applyBorder="1" applyAlignment="1">
      <alignment horizontal="center" vertical="center"/>
    </xf>
    <xf numFmtId="165" fontId="2" fillId="16" borderId="25" xfId="0" applyNumberFormat="1" applyFont="1" applyFill="1" applyBorder="1" applyAlignment="1">
      <alignment horizontal="center" vertical="center"/>
    </xf>
    <xf numFmtId="165" fontId="2" fillId="16" borderId="0" xfId="0" applyNumberFormat="1" applyFont="1" applyFill="1" applyAlignment="1">
      <alignment horizontal="center" vertical="center"/>
    </xf>
    <xf numFmtId="165" fontId="2" fillId="16" borderId="23" xfId="0" applyNumberFormat="1" applyFont="1" applyFill="1" applyBorder="1" applyAlignment="1">
      <alignment horizontal="center" vertical="center"/>
    </xf>
    <xf numFmtId="0" fontId="2" fillId="16" borderId="0" xfId="0" applyFont="1" applyFill="1"/>
    <xf numFmtId="0" fontId="6" fillId="3" borderId="5" xfId="1" applyFont="1" applyFill="1" applyBorder="1" applyAlignment="1">
      <alignment horizontal="center" vertical="center"/>
    </xf>
    <xf numFmtId="0" fontId="6" fillId="13" borderId="5" xfId="1" applyFont="1" applyFill="1" applyBorder="1" applyAlignment="1">
      <alignment horizontal="center" vertical="center"/>
    </xf>
    <xf numFmtId="0" fontId="6" fillId="11" borderId="5" xfId="1" applyFont="1" applyFill="1" applyBorder="1" applyAlignment="1">
      <alignment horizontal="center" vertical="center"/>
    </xf>
    <xf numFmtId="0" fontId="6" fillId="11" borderId="7" xfId="1" applyFont="1" applyFill="1" applyBorder="1" applyAlignment="1">
      <alignment horizontal="center" vertical="center"/>
    </xf>
    <xf numFmtId="0" fontId="2" fillId="11" borderId="7" xfId="1" applyFill="1" applyBorder="1" applyAlignment="1">
      <alignment horizontal="center" vertical="center"/>
    </xf>
    <xf numFmtId="2" fontId="2" fillId="11" borderId="7" xfId="1" applyNumberFormat="1" applyFill="1" applyBorder="1" applyAlignment="1">
      <alignment horizontal="center" vertical="center"/>
    </xf>
    <xf numFmtId="2" fontId="2" fillId="11" borderId="10" xfId="1" applyNumberFormat="1" applyFill="1" applyBorder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0" fillId="11" borderId="17" xfId="0" applyFill="1" applyBorder="1" applyAlignment="1">
      <alignment horizontal="left"/>
    </xf>
    <xf numFmtId="0" fontId="0" fillId="11" borderId="0" xfId="0" applyFill="1"/>
    <xf numFmtId="165" fontId="2" fillId="11" borderId="16" xfId="0" applyNumberFormat="1" applyFont="1" applyFill="1" applyBorder="1" applyAlignment="1">
      <alignment horizontal="center" vertical="center"/>
    </xf>
    <xf numFmtId="165" fontId="2" fillId="11" borderId="26" xfId="0" applyNumberFormat="1" applyFont="1" applyFill="1" applyBorder="1" applyAlignment="1">
      <alignment horizontal="center" vertical="center"/>
    </xf>
    <xf numFmtId="165" fontId="2" fillId="11" borderId="25" xfId="0" applyNumberFormat="1" applyFont="1" applyFill="1" applyBorder="1" applyAlignment="1">
      <alignment horizontal="center" vertical="center"/>
    </xf>
    <xf numFmtId="165" fontId="2" fillId="11" borderId="0" xfId="0" applyNumberFormat="1" applyFont="1" applyFill="1" applyAlignment="1">
      <alignment horizontal="center" vertical="center"/>
    </xf>
    <xf numFmtId="165" fontId="2" fillId="11" borderId="23" xfId="0" applyNumberFormat="1" applyFont="1" applyFill="1" applyBorder="1" applyAlignment="1">
      <alignment horizontal="center" vertical="center"/>
    </xf>
    <xf numFmtId="0" fontId="2" fillId="11" borderId="0" xfId="0" applyFont="1" applyFill="1"/>
    <xf numFmtId="0" fontId="20" fillId="0" borderId="0" xfId="0" applyFont="1" applyAlignment="1">
      <alignment horizontal="center" vertical="center"/>
    </xf>
    <xf numFmtId="164" fontId="6" fillId="0" borderId="25" xfId="1" applyNumberFormat="1" applyFont="1" applyBorder="1" applyAlignment="1">
      <alignment horizontal="center" vertical="center"/>
    </xf>
    <xf numFmtId="2" fontId="2" fillId="0" borderId="45" xfId="1" applyNumberFormat="1" applyBorder="1" applyAlignment="1">
      <alignment horizontal="center" vertical="center"/>
    </xf>
    <xf numFmtId="2" fontId="2" fillId="0" borderId="17" xfId="1" applyNumberFormat="1" applyBorder="1" applyAlignment="1">
      <alignment horizontal="center" vertical="center"/>
    </xf>
    <xf numFmtId="2" fontId="2" fillId="16" borderId="17" xfId="1" applyNumberFormat="1" applyFill="1" applyBorder="1" applyAlignment="1">
      <alignment horizontal="center" vertical="center"/>
    </xf>
    <xf numFmtId="2" fontId="2" fillId="15" borderId="17" xfId="1" applyNumberFormat="1" applyFill="1" applyBorder="1" applyAlignment="1">
      <alignment horizontal="center" vertical="center"/>
    </xf>
    <xf numFmtId="2" fontId="2" fillId="3" borderId="17" xfId="1" applyNumberFormat="1" applyFill="1" applyBorder="1" applyAlignment="1">
      <alignment horizontal="center" vertical="center"/>
    </xf>
    <xf numFmtId="2" fontId="2" fillId="13" borderId="17" xfId="1" applyNumberFormat="1" applyFill="1" applyBorder="1" applyAlignment="1">
      <alignment horizontal="center" vertical="center"/>
    </xf>
    <xf numFmtId="2" fontId="2" fillId="14" borderId="17" xfId="1" applyNumberFormat="1" applyFill="1" applyBorder="1" applyAlignment="1">
      <alignment horizontal="center" vertical="center"/>
    </xf>
    <xf numFmtId="2" fontId="2" fillId="11" borderId="17" xfId="1" applyNumberFormat="1" applyFill="1" applyBorder="1" applyAlignment="1">
      <alignment horizontal="center" vertical="center"/>
    </xf>
    <xf numFmtId="2" fontId="2" fillId="0" borderId="57" xfId="1" applyNumberFormat="1" applyBorder="1" applyAlignment="1">
      <alignment horizontal="center" vertical="center"/>
    </xf>
    <xf numFmtId="0" fontId="19" fillId="7" borderId="0" xfId="0" applyFont="1" applyFill="1" applyAlignment="1">
      <alignment horizontal="center" vertical="center"/>
    </xf>
    <xf numFmtId="0" fontId="23" fillId="17" borderId="7" xfId="0" applyFont="1" applyFill="1" applyBorder="1" applyAlignment="1">
      <alignment horizontal="center" vertical="center" wrapText="1"/>
    </xf>
    <xf numFmtId="2" fontId="25" fillId="0" borderId="28" xfId="0" applyNumberFormat="1" applyFont="1" applyBorder="1" applyAlignment="1">
      <alignment horizontal="center" vertical="center"/>
    </xf>
    <xf numFmtId="0" fontId="6" fillId="5" borderId="7" xfId="1" applyFont="1" applyFill="1" applyBorder="1" applyAlignment="1">
      <alignment horizontal="center" vertical="center"/>
    </xf>
    <xf numFmtId="0" fontId="6" fillId="5" borderId="5" xfId="1" applyFont="1" applyFill="1" applyBorder="1" applyAlignment="1">
      <alignment horizontal="center" vertical="center"/>
    </xf>
    <xf numFmtId="0" fontId="2" fillId="5" borderId="5" xfId="1" applyFill="1" applyBorder="1" applyAlignment="1">
      <alignment horizontal="center" vertical="center"/>
    </xf>
    <xf numFmtId="2" fontId="2" fillId="5" borderId="5" xfId="1" applyNumberFormat="1" applyFill="1" applyBorder="1" applyAlignment="1">
      <alignment horizontal="center" vertical="center"/>
    </xf>
    <xf numFmtId="2" fontId="2" fillId="5" borderId="8" xfId="1" applyNumberFormat="1" applyFill="1" applyBorder="1" applyAlignment="1">
      <alignment horizontal="center" vertical="center"/>
    </xf>
    <xf numFmtId="2" fontId="25" fillId="5" borderId="28" xfId="0" applyNumberFormat="1" applyFont="1" applyFill="1" applyBorder="1" applyAlignment="1">
      <alignment horizontal="center" vertical="center"/>
    </xf>
    <xf numFmtId="0" fontId="2" fillId="5" borderId="7" xfId="1" applyFill="1" applyBorder="1" applyAlignment="1">
      <alignment horizontal="center" vertical="center"/>
    </xf>
    <xf numFmtId="2" fontId="2" fillId="5" borderId="7" xfId="1" applyNumberFormat="1" applyFill="1" applyBorder="1" applyAlignment="1">
      <alignment horizontal="center" vertical="center"/>
    </xf>
    <xf numFmtId="2" fontId="2" fillId="5" borderId="10" xfId="1" applyNumberFormat="1" applyFill="1" applyBorder="1" applyAlignment="1">
      <alignment horizontal="center" vertical="center"/>
    </xf>
    <xf numFmtId="0" fontId="6" fillId="6" borderId="7" xfId="1" applyFont="1" applyFill="1" applyBorder="1" applyAlignment="1">
      <alignment horizontal="center" vertical="center"/>
    </xf>
    <xf numFmtId="0" fontId="2" fillId="6" borderId="7" xfId="1" applyFill="1" applyBorder="1" applyAlignment="1">
      <alignment horizontal="center" vertical="center"/>
    </xf>
    <xf numFmtId="2" fontId="2" fillId="6" borderId="7" xfId="1" applyNumberFormat="1" applyFill="1" applyBorder="1" applyAlignment="1">
      <alignment horizontal="center" vertical="center"/>
    </xf>
    <xf numFmtId="2" fontId="2" fillId="6" borderId="10" xfId="1" applyNumberFormat="1" applyFill="1" applyBorder="1" applyAlignment="1">
      <alignment horizontal="center" vertical="center"/>
    </xf>
    <xf numFmtId="2" fontId="25" fillId="6" borderId="28" xfId="0" applyNumberFormat="1" applyFont="1" applyFill="1" applyBorder="1" applyAlignment="1">
      <alignment horizontal="center" vertical="center"/>
    </xf>
    <xf numFmtId="2" fontId="25" fillId="7" borderId="28" xfId="0" applyNumberFormat="1" applyFont="1" applyFill="1" applyBorder="1" applyAlignment="1">
      <alignment horizontal="center" vertical="center"/>
    </xf>
    <xf numFmtId="2" fontId="25" fillId="12" borderId="28" xfId="0" applyNumberFormat="1" applyFont="1" applyFill="1" applyBorder="1" applyAlignment="1">
      <alignment horizontal="center" vertical="center"/>
    </xf>
    <xf numFmtId="0" fontId="6" fillId="18" borderId="7" xfId="1" applyFont="1" applyFill="1" applyBorder="1" applyAlignment="1">
      <alignment horizontal="center" vertical="center"/>
    </xf>
    <xf numFmtId="0" fontId="2" fillId="18" borderId="7" xfId="1" applyFill="1" applyBorder="1" applyAlignment="1">
      <alignment horizontal="center" vertical="center"/>
    </xf>
    <xf numFmtId="2" fontId="2" fillId="18" borderId="7" xfId="1" applyNumberFormat="1" applyFill="1" applyBorder="1" applyAlignment="1">
      <alignment horizontal="center" vertical="center"/>
    </xf>
    <xf numFmtId="2" fontId="2" fillId="18" borderId="10" xfId="1" applyNumberFormat="1" applyFill="1" applyBorder="1" applyAlignment="1">
      <alignment horizontal="center" vertical="center"/>
    </xf>
    <xf numFmtId="2" fontId="25" fillId="18" borderId="28" xfId="0" applyNumberFormat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2" fillId="4" borderId="7" xfId="1" applyFill="1" applyBorder="1" applyAlignment="1">
      <alignment horizontal="center" vertical="center"/>
    </xf>
    <xf numFmtId="2" fontId="2" fillId="4" borderId="7" xfId="1" applyNumberFormat="1" applyFill="1" applyBorder="1" applyAlignment="1">
      <alignment horizontal="center" vertical="center"/>
    </xf>
    <xf numFmtId="2" fontId="2" fillId="4" borderId="10" xfId="1" applyNumberFormat="1" applyFill="1" applyBorder="1" applyAlignment="1">
      <alignment horizontal="center" vertical="center"/>
    </xf>
    <xf numFmtId="2" fontId="25" fillId="4" borderId="28" xfId="0" applyNumberFormat="1" applyFont="1" applyFill="1" applyBorder="1" applyAlignment="1">
      <alignment horizontal="center" vertical="center"/>
    </xf>
    <xf numFmtId="0" fontId="6" fillId="4" borderId="12" xfId="1" applyFont="1" applyFill="1" applyBorder="1" applyAlignment="1">
      <alignment horizontal="center" vertical="center"/>
    </xf>
    <xf numFmtId="0" fontId="2" fillId="4" borderId="12" xfId="1" applyFill="1" applyBorder="1" applyAlignment="1">
      <alignment horizontal="center" vertical="center"/>
    </xf>
    <xf numFmtId="2" fontId="2" fillId="4" borderId="12" xfId="1" applyNumberFormat="1" applyFill="1" applyBorder="1" applyAlignment="1">
      <alignment horizontal="center" vertical="center"/>
    </xf>
    <xf numFmtId="2" fontId="2" fillId="4" borderId="14" xfId="1" applyNumberFormat="1" applyFill="1" applyBorder="1" applyAlignment="1">
      <alignment horizontal="center" vertical="center"/>
    </xf>
    <xf numFmtId="2" fontId="25" fillId="4" borderId="29" xfId="0" applyNumberFormat="1" applyFont="1" applyFill="1" applyBorder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5" borderId="37" xfId="0" applyFill="1" applyBorder="1" applyAlignment="1">
      <alignment horizontal="center" vertical="center"/>
    </xf>
    <xf numFmtId="0" fontId="4" fillId="4" borderId="41" xfId="0" applyFont="1" applyFill="1" applyBorder="1" applyAlignment="1">
      <alignment horizontal="center" vertical="center" wrapText="1"/>
    </xf>
    <xf numFmtId="0" fontId="0" fillId="13" borderId="25" xfId="0" applyFill="1" applyBorder="1" applyAlignment="1">
      <alignment horizontal="left"/>
    </xf>
    <xf numFmtId="0" fontId="0" fillId="13" borderId="49" xfId="0" applyFill="1" applyBorder="1" applyAlignment="1">
      <alignment horizontal="center" vertical="center"/>
    </xf>
    <xf numFmtId="165" fontId="0" fillId="13" borderId="33" xfId="0" applyNumberFormat="1" applyFill="1" applyBorder="1" applyAlignment="1">
      <alignment horizontal="center" vertical="center"/>
    </xf>
    <xf numFmtId="2" fontId="0" fillId="13" borderId="50" xfId="0" applyNumberFormat="1" applyFill="1" applyBorder="1" applyAlignment="1">
      <alignment horizontal="center" vertical="center"/>
    </xf>
    <xf numFmtId="2" fontId="0" fillId="13" borderId="33" xfId="0" applyNumberFormat="1" applyFill="1" applyBorder="1" applyAlignment="1">
      <alignment horizontal="center" vertical="center"/>
    </xf>
    <xf numFmtId="2" fontId="0" fillId="0" borderId="34" xfId="0" applyNumberFormat="1" applyBorder="1" applyAlignment="1">
      <alignment horizontal="center" vertical="center"/>
    </xf>
    <xf numFmtId="0" fontId="0" fillId="13" borderId="28" xfId="0" applyFill="1" applyBorder="1" applyAlignment="1">
      <alignment horizontal="center" vertical="center"/>
    </xf>
    <xf numFmtId="2" fontId="0" fillId="0" borderId="23" xfId="0" applyNumberFormat="1" applyBorder="1" applyAlignment="1">
      <alignment horizontal="center" vertical="center"/>
    </xf>
    <xf numFmtId="0" fontId="0" fillId="13" borderId="29" xfId="0" applyFill="1" applyBorder="1" applyAlignment="1">
      <alignment horizontal="center" vertical="center"/>
    </xf>
    <xf numFmtId="2" fontId="0" fillId="13" borderId="1" xfId="0" applyNumberFormat="1" applyFill="1" applyBorder="1" applyAlignment="1">
      <alignment horizontal="center" vertical="center"/>
    </xf>
    <xf numFmtId="2" fontId="0" fillId="13" borderId="30" xfId="0" applyNumberFormat="1" applyFill="1" applyBorder="1" applyAlignment="1">
      <alignment horizontal="center" vertical="center"/>
    </xf>
    <xf numFmtId="2" fontId="0" fillId="0" borderId="2" xfId="0" applyNumberFormat="1" applyBorder="1" applyAlignment="1">
      <alignment horizontal="center" vertical="center"/>
    </xf>
    <xf numFmtId="2" fontId="3" fillId="0" borderId="0" xfId="0" applyNumberFormat="1" applyFont="1" applyAlignment="1">
      <alignment horizontal="center" vertical="center"/>
    </xf>
    <xf numFmtId="2" fontId="0" fillId="2" borderId="32" xfId="0" applyNumberFormat="1" applyFill="1" applyBorder="1" applyAlignment="1">
      <alignment horizontal="center" vertical="center"/>
    </xf>
    <xf numFmtId="2" fontId="0" fillId="2" borderId="33" xfId="0" applyNumberFormat="1" applyFill="1" applyBorder="1" applyAlignment="1">
      <alignment horizontal="center" vertical="center"/>
    </xf>
    <xf numFmtId="2" fontId="0" fillId="2" borderId="24" xfId="0" applyNumberFormat="1" applyFill="1" applyBorder="1" applyAlignment="1">
      <alignment horizontal="center" vertical="center"/>
    </xf>
    <xf numFmtId="2" fontId="0" fillId="2" borderId="1" xfId="0" applyNumberFormat="1" applyFill="1" applyBorder="1" applyAlignment="1">
      <alignment horizontal="center" vertical="center"/>
    </xf>
    <xf numFmtId="0" fontId="6" fillId="10" borderId="7" xfId="1" applyFont="1" applyFill="1" applyBorder="1" applyAlignment="1">
      <alignment horizontal="center" vertical="center"/>
    </xf>
    <xf numFmtId="0" fontId="2" fillId="10" borderId="7" xfId="1" applyFill="1" applyBorder="1" applyAlignment="1">
      <alignment horizontal="center" vertical="center"/>
    </xf>
    <xf numFmtId="2" fontId="2" fillId="10" borderId="7" xfId="1" applyNumberFormat="1" applyFill="1" applyBorder="1" applyAlignment="1">
      <alignment horizontal="center" vertical="center"/>
    </xf>
    <xf numFmtId="2" fontId="2" fillId="10" borderId="10" xfId="1" applyNumberFormat="1" applyFill="1" applyBorder="1" applyAlignment="1">
      <alignment horizontal="center" vertical="center"/>
    </xf>
    <xf numFmtId="0" fontId="0" fillId="10" borderId="17" xfId="0" applyFill="1" applyBorder="1" applyAlignment="1">
      <alignment horizontal="left"/>
    </xf>
    <xf numFmtId="2" fontId="0" fillId="10" borderId="28" xfId="0" applyNumberFormat="1" applyFill="1" applyBorder="1" applyAlignment="1">
      <alignment horizontal="center" vertical="center"/>
    </xf>
    <xf numFmtId="2" fontId="1" fillId="10" borderId="16" xfId="0" applyNumberFormat="1" applyFont="1" applyFill="1" applyBorder="1" applyAlignment="1">
      <alignment horizontal="center" vertical="center"/>
    </xf>
    <xf numFmtId="2" fontId="0" fillId="10" borderId="0" xfId="0" applyNumberFormat="1" applyFill="1" applyAlignment="1">
      <alignment horizontal="center" vertical="center"/>
    </xf>
    <xf numFmtId="2" fontId="0" fillId="10" borderId="16" xfId="0" applyNumberFormat="1" applyFill="1" applyBorder="1" applyAlignment="1">
      <alignment horizontal="center" vertical="center"/>
    </xf>
    <xf numFmtId="0" fontId="2" fillId="10" borderId="0" xfId="0" applyFont="1" applyFill="1"/>
    <xf numFmtId="165" fontId="2" fillId="10" borderId="0" xfId="0" applyNumberFormat="1" applyFont="1" applyFill="1"/>
    <xf numFmtId="0" fontId="0" fillId="10" borderId="0" xfId="0" applyFill="1"/>
    <xf numFmtId="2" fontId="0" fillId="19" borderId="0" xfId="0" applyNumberFormat="1" applyFill="1"/>
    <xf numFmtId="0" fontId="6" fillId="7" borderId="12" xfId="1" applyFont="1" applyFill="1" applyBorder="1" applyAlignment="1">
      <alignment horizontal="center" vertical="center"/>
    </xf>
    <xf numFmtId="0" fontId="2" fillId="7" borderId="12" xfId="1" applyFill="1" applyBorder="1" applyAlignment="1">
      <alignment horizontal="center" vertical="center"/>
    </xf>
    <xf numFmtId="2" fontId="2" fillId="7" borderId="12" xfId="1" applyNumberFormat="1" applyFill="1" applyBorder="1" applyAlignment="1">
      <alignment horizontal="center" vertical="center"/>
    </xf>
    <xf numFmtId="2" fontId="2" fillId="7" borderId="14" xfId="1" applyNumberFormat="1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2" fillId="3" borderId="5" xfId="1" applyFill="1" applyBorder="1" applyAlignment="1">
      <alignment horizontal="center" vertical="center"/>
    </xf>
    <xf numFmtId="2" fontId="2" fillId="3" borderId="5" xfId="1" applyNumberFormat="1" applyFill="1" applyBorder="1" applyAlignment="1">
      <alignment horizontal="center" vertical="center"/>
    </xf>
    <xf numFmtId="2" fontId="2" fillId="3" borderId="8" xfId="1" applyNumberFormat="1" applyFill="1" applyBorder="1" applyAlignment="1">
      <alignment horizontal="center" vertical="center"/>
    </xf>
    <xf numFmtId="0" fontId="6" fillId="16" borderId="19" xfId="1" applyFont="1" applyFill="1" applyBorder="1" applyAlignment="1">
      <alignment horizontal="center" vertical="center"/>
    </xf>
    <xf numFmtId="0" fontId="6" fillId="16" borderId="20" xfId="1" applyFont="1" applyFill="1" applyBorder="1" applyAlignment="1">
      <alignment horizontal="center" vertical="center"/>
    </xf>
    <xf numFmtId="0" fontId="2" fillId="16" borderId="20" xfId="1" applyFill="1" applyBorder="1" applyAlignment="1">
      <alignment horizontal="center" vertical="center"/>
    </xf>
    <xf numFmtId="2" fontId="2" fillId="16" borderId="20" xfId="1" applyNumberFormat="1" applyFill="1" applyBorder="1" applyAlignment="1">
      <alignment horizontal="center" vertical="center"/>
    </xf>
    <xf numFmtId="2" fontId="2" fillId="16" borderId="21" xfId="1" applyNumberFormat="1" applyFill="1" applyBorder="1" applyAlignment="1">
      <alignment horizontal="center" vertical="center"/>
    </xf>
    <xf numFmtId="0" fontId="0" fillId="16" borderId="11" xfId="0" applyFill="1" applyBorder="1" applyAlignment="1">
      <alignment horizontal="center" vertical="center"/>
    </xf>
    <xf numFmtId="0" fontId="0" fillId="16" borderId="48" xfId="0" applyFill="1" applyBorder="1" applyAlignment="1">
      <alignment horizontal="left"/>
    </xf>
    <xf numFmtId="0" fontId="0" fillId="16" borderId="6" xfId="0" applyFill="1" applyBorder="1" applyAlignment="1">
      <alignment horizontal="left"/>
    </xf>
    <xf numFmtId="0" fontId="0" fillId="16" borderId="6" xfId="0" applyFill="1" applyBorder="1" applyAlignment="1">
      <alignment horizontal="center" vertical="center"/>
    </xf>
    <xf numFmtId="0" fontId="0" fillId="16" borderId="33" xfId="0" applyFill="1" applyBorder="1" applyAlignment="1">
      <alignment horizontal="center" vertical="center"/>
    </xf>
    <xf numFmtId="2" fontId="0" fillId="16" borderId="49" xfId="0" applyNumberFormat="1" applyFill="1" applyBorder="1" applyAlignment="1">
      <alignment horizontal="center" vertical="center"/>
    </xf>
    <xf numFmtId="2" fontId="0" fillId="16" borderId="50" xfId="0" applyNumberFormat="1" applyFill="1" applyBorder="1" applyAlignment="1">
      <alignment horizontal="center" vertical="center"/>
    </xf>
    <xf numFmtId="2" fontId="0" fillId="16" borderId="33" xfId="0" applyNumberFormat="1" applyFill="1" applyBorder="1" applyAlignment="1">
      <alignment horizontal="center" vertical="center"/>
    </xf>
    <xf numFmtId="1" fontId="0" fillId="16" borderId="51" xfId="0" applyNumberFormat="1" applyFill="1" applyBorder="1" applyAlignment="1">
      <alignment horizontal="center" vertical="center"/>
    </xf>
    <xf numFmtId="1" fontId="2" fillId="16" borderId="33" xfId="2" applyNumberFormat="1" applyFill="1" applyBorder="1" applyAlignment="1">
      <alignment horizontal="center" vertical="center"/>
    </xf>
    <xf numFmtId="2" fontId="2" fillId="16" borderId="34" xfId="2" applyNumberFormat="1" applyFill="1" applyBorder="1" applyAlignment="1">
      <alignment horizontal="center" vertical="center"/>
    </xf>
    <xf numFmtId="165" fontId="0" fillId="16" borderId="33" xfId="0" applyNumberFormat="1" applyFill="1" applyBorder="1" applyAlignment="1">
      <alignment horizontal="center" vertical="center"/>
    </xf>
    <xf numFmtId="2" fontId="1" fillId="16" borderId="32" xfId="0" applyNumberFormat="1" applyFont="1" applyFill="1" applyBorder="1" applyAlignment="1">
      <alignment horizontal="center" vertical="center"/>
    </xf>
    <xf numFmtId="2" fontId="0" fillId="16" borderId="51" xfId="0" applyNumberFormat="1" applyFill="1" applyBorder="1" applyAlignment="1">
      <alignment horizontal="center" vertical="center"/>
    </xf>
    <xf numFmtId="1" fontId="2" fillId="16" borderId="50" xfId="2" applyNumberFormat="1" applyFill="1" applyBorder="1" applyAlignment="1">
      <alignment horizontal="center" vertical="center"/>
    </xf>
    <xf numFmtId="2" fontId="2" fillId="16" borderId="33" xfId="2" applyNumberFormat="1" applyFill="1" applyBorder="1" applyAlignment="1">
      <alignment horizontal="center" vertical="center"/>
    </xf>
    <xf numFmtId="165" fontId="2" fillId="16" borderId="51" xfId="2" applyNumberFormat="1" applyFill="1" applyBorder="1" applyAlignment="1">
      <alignment horizontal="center" vertical="center"/>
    </xf>
    <xf numFmtId="1" fontId="0" fillId="16" borderId="33" xfId="3" applyNumberFormat="1" applyFont="1" applyFill="1" applyBorder="1" applyAlignment="1">
      <alignment horizontal="center" vertical="center"/>
    </xf>
    <xf numFmtId="2" fontId="0" fillId="16" borderId="32" xfId="0" applyNumberFormat="1" applyFill="1" applyBorder="1" applyAlignment="1">
      <alignment horizontal="center" vertical="center"/>
    </xf>
    <xf numFmtId="0" fontId="0" fillId="16" borderId="33" xfId="0" applyFill="1" applyBorder="1"/>
    <xf numFmtId="165" fontId="2" fillId="16" borderId="32" xfId="0" applyNumberFormat="1" applyFont="1" applyFill="1" applyBorder="1" applyAlignment="1">
      <alignment horizontal="center" vertical="center"/>
    </xf>
    <xf numFmtId="165" fontId="2" fillId="16" borderId="51" xfId="0" applyNumberFormat="1" applyFont="1" applyFill="1" applyBorder="1" applyAlignment="1">
      <alignment horizontal="center" vertical="center"/>
    </xf>
    <xf numFmtId="165" fontId="2" fillId="16" borderId="50" xfId="0" applyNumberFormat="1" applyFont="1" applyFill="1" applyBorder="1" applyAlignment="1">
      <alignment horizontal="center" vertical="center"/>
    </xf>
    <xf numFmtId="165" fontId="2" fillId="16" borderId="33" xfId="0" applyNumberFormat="1" applyFont="1" applyFill="1" applyBorder="1" applyAlignment="1">
      <alignment horizontal="center" vertical="center"/>
    </xf>
    <xf numFmtId="165" fontId="2" fillId="16" borderId="34" xfId="0" applyNumberFormat="1" applyFont="1" applyFill="1" applyBorder="1" applyAlignment="1">
      <alignment horizontal="center" vertical="center"/>
    </xf>
    <xf numFmtId="0" fontId="2" fillId="16" borderId="33" xfId="0" applyFont="1" applyFill="1" applyBorder="1"/>
    <xf numFmtId="0" fontId="6" fillId="16" borderId="22" xfId="1" applyFont="1" applyFill="1" applyBorder="1" applyAlignment="1">
      <alignment horizontal="center" vertical="center"/>
    </xf>
    <xf numFmtId="2" fontId="0" fillId="16" borderId="28" xfId="0" applyNumberFormat="1" applyFill="1" applyBorder="1" applyAlignment="1">
      <alignment horizontal="center" vertical="center"/>
    </xf>
    <xf numFmtId="2" fontId="0" fillId="16" borderId="25" xfId="0" applyNumberFormat="1" applyFill="1" applyBorder="1" applyAlignment="1">
      <alignment horizontal="center" vertical="center"/>
    </xf>
    <xf numFmtId="2" fontId="0" fillId="16" borderId="0" xfId="0" applyNumberFormat="1" applyFill="1" applyAlignment="1">
      <alignment horizontal="center" vertical="center"/>
    </xf>
    <xf numFmtId="1" fontId="0" fillId="16" borderId="26" xfId="0" applyNumberFormat="1" applyFill="1" applyBorder="1" applyAlignment="1">
      <alignment horizontal="center" vertical="center"/>
    </xf>
    <xf numFmtId="1" fontId="2" fillId="16" borderId="0" xfId="2" applyNumberFormat="1" applyFill="1" applyAlignment="1">
      <alignment horizontal="center" vertical="center"/>
    </xf>
    <xf numFmtId="2" fontId="2" fillId="16" borderId="23" xfId="2" applyNumberFormat="1" applyFill="1" applyBorder="1" applyAlignment="1">
      <alignment horizontal="center" vertical="center"/>
    </xf>
    <xf numFmtId="165" fontId="0" fillId="16" borderId="0" xfId="0" applyNumberFormat="1" applyFill="1" applyAlignment="1">
      <alignment horizontal="center" vertical="center"/>
    </xf>
    <xf numFmtId="2" fontId="1" fillId="16" borderId="16" xfId="0" applyNumberFormat="1" applyFont="1" applyFill="1" applyBorder="1" applyAlignment="1">
      <alignment horizontal="center" vertical="center"/>
    </xf>
    <xf numFmtId="2" fontId="0" fillId="16" borderId="26" xfId="0" applyNumberFormat="1" applyFill="1" applyBorder="1" applyAlignment="1">
      <alignment horizontal="center" vertical="center"/>
    </xf>
    <xf numFmtId="1" fontId="2" fillId="16" borderId="25" xfId="2" applyNumberFormat="1" applyFill="1" applyBorder="1" applyAlignment="1">
      <alignment horizontal="center" vertical="center"/>
    </xf>
    <xf numFmtId="165" fontId="2" fillId="16" borderId="0" xfId="2" applyNumberFormat="1" applyFill="1" applyAlignment="1">
      <alignment horizontal="center" vertical="center"/>
    </xf>
    <xf numFmtId="165" fontId="2" fillId="16" borderId="26" xfId="2" applyNumberFormat="1" applyFill="1" applyBorder="1" applyAlignment="1">
      <alignment horizontal="center" vertical="center"/>
    </xf>
    <xf numFmtId="1" fontId="0" fillId="16" borderId="0" xfId="3" applyNumberFormat="1" applyFont="1" applyFill="1" applyBorder="1" applyAlignment="1">
      <alignment horizontal="center" vertical="center"/>
    </xf>
    <xf numFmtId="2" fontId="0" fillId="16" borderId="16" xfId="0" applyNumberFormat="1" applyFill="1" applyBorder="1" applyAlignment="1">
      <alignment horizontal="center" vertical="center"/>
    </xf>
    <xf numFmtId="2" fontId="2" fillId="16" borderId="0" xfId="2" applyNumberFormat="1" applyFill="1" applyAlignment="1">
      <alignment horizontal="center" vertical="center"/>
    </xf>
    <xf numFmtId="0" fontId="6" fillId="16" borderId="47" xfId="1" applyFont="1" applyFill="1" applyBorder="1" applyAlignment="1">
      <alignment horizontal="center" vertical="center"/>
    </xf>
    <xf numFmtId="0" fontId="6" fillId="16" borderId="11" xfId="1" applyFont="1" applyFill="1" applyBorder="1" applyAlignment="1">
      <alignment horizontal="center" vertical="center"/>
    </xf>
    <xf numFmtId="0" fontId="2" fillId="16" borderId="11" xfId="1" applyFill="1" applyBorder="1" applyAlignment="1">
      <alignment horizontal="center" vertical="center"/>
    </xf>
    <xf numFmtId="2" fontId="2" fillId="16" borderId="11" xfId="1" applyNumberFormat="1" applyFill="1" applyBorder="1" applyAlignment="1">
      <alignment horizontal="center" vertical="center"/>
    </xf>
    <xf numFmtId="2" fontId="2" fillId="16" borderId="42" xfId="1" applyNumberFormat="1" applyFill="1" applyBorder="1" applyAlignment="1">
      <alignment horizontal="center" vertical="center"/>
    </xf>
    <xf numFmtId="0" fontId="0" fillId="16" borderId="43" xfId="0" applyFill="1" applyBorder="1" applyAlignment="1">
      <alignment horizontal="left"/>
    </xf>
    <xf numFmtId="165" fontId="2" fillId="16" borderId="0" xfId="0" applyNumberFormat="1" applyFont="1" applyFill="1"/>
    <xf numFmtId="0" fontId="6" fillId="15" borderId="52" xfId="1" applyFont="1" applyFill="1" applyBorder="1" applyAlignment="1">
      <alignment horizontal="center" vertical="center"/>
    </xf>
    <xf numFmtId="0" fontId="6" fillId="15" borderId="3" xfId="1" applyFont="1" applyFill="1" applyBorder="1" applyAlignment="1">
      <alignment horizontal="center" vertical="center"/>
    </xf>
    <xf numFmtId="0" fontId="2" fillId="15" borderId="3" xfId="1" applyFill="1" applyBorder="1" applyAlignment="1">
      <alignment horizontal="center" vertical="center"/>
    </xf>
    <xf numFmtId="2" fontId="2" fillId="15" borderId="3" xfId="1" applyNumberFormat="1" applyFill="1" applyBorder="1" applyAlignment="1">
      <alignment horizontal="center" vertical="center"/>
    </xf>
    <xf numFmtId="2" fontId="2" fillId="15" borderId="4" xfId="1" applyNumberFormat="1" applyFill="1" applyBorder="1" applyAlignment="1">
      <alignment horizontal="center" vertical="center"/>
    </xf>
    <xf numFmtId="0" fontId="0" fillId="15" borderId="53" xfId="0" applyFill="1" applyBorder="1" applyAlignment="1">
      <alignment horizontal="left"/>
    </xf>
    <xf numFmtId="2" fontId="0" fillId="15" borderId="52" xfId="0" applyNumberFormat="1" applyFill="1" applyBorder="1" applyAlignment="1">
      <alignment horizontal="center" vertical="center"/>
    </xf>
    <xf numFmtId="2" fontId="0" fillId="15" borderId="53" xfId="0" applyNumberFormat="1" applyFill="1" applyBorder="1" applyAlignment="1">
      <alignment horizontal="center" vertical="center"/>
    </xf>
    <xf numFmtId="2" fontId="0" fillId="15" borderId="37" xfId="0" applyNumberFormat="1" applyFill="1" applyBorder="1" applyAlignment="1">
      <alignment horizontal="center" vertical="center"/>
    </xf>
    <xf numFmtId="1" fontId="0" fillId="15" borderId="54" xfId="0" applyNumberFormat="1" applyFill="1" applyBorder="1" applyAlignment="1">
      <alignment horizontal="center" vertical="center"/>
    </xf>
    <xf numFmtId="1" fontId="2" fillId="15" borderId="37" xfId="2" applyNumberFormat="1" applyFill="1" applyBorder="1" applyAlignment="1">
      <alignment horizontal="center" vertical="center"/>
    </xf>
    <xf numFmtId="1" fontId="0" fillId="15" borderId="37" xfId="0" applyNumberFormat="1" applyFill="1" applyBorder="1" applyAlignment="1">
      <alignment horizontal="center" vertical="center"/>
    </xf>
    <xf numFmtId="2" fontId="2" fillId="15" borderId="38" xfId="2" applyNumberFormat="1" applyFill="1" applyBorder="1" applyAlignment="1">
      <alignment horizontal="center" vertical="center"/>
    </xf>
    <xf numFmtId="165" fontId="0" fillId="15" borderId="37" xfId="0" applyNumberFormat="1" applyFill="1" applyBorder="1" applyAlignment="1">
      <alignment horizontal="center" vertical="center"/>
    </xf>
    <xf numFmtId="2" fontId="1" fillId="15" borderId="36" xfId="0" applyNumberFormat="1" applyFont="1" applyFill="1" applyBorder="1" applyAlignment="1">
      <alignment horizontal="center" vertical="center"/>
    </xf>
    <xf numFmtId="2" fontId="0" fillId="15" borderId="37" xfId="0" applyNumberFormat="1" applyFill="1" applyBorder="1"/>
    <xf numFmtId="1" fontId="2" fillId="15" borderId="53" xfId="2" applyNumberFormat="1" applyFill="1" applyBorder="1" applyAlignment="1">
      <alignment horizontal="center" vertical="center"/>
    </xf>
    <xf numFmtId="165" fontId="2" fillId="15" borderId="37" xfId="2" applyNumberFormat="1" applyFill="1" applyBorder="1" applyAlignment="1">
      <alignment horizontal="center" vertical="center"/>
    </xf>
    <xf numFmtId="165" fontId="2" fillId="15" borderId="54" xfId="2" applyNumberFormat="1" applyFill="1" applyBorder="1" applyAlignment="1">
      <alignment horizontal="center" vertical="center"/>
    </xf>
    <xf numFmtId="1" fontId="0" fillId="15" borderId="37" xfId="3" applyNumberFormat="1" applyFont="1" applyFill="1" applyBorder="1" applyAlignment="1">
      <alignment horizontal="center" vertical="center"/>
    </xf>
    <xf numFmtId="2" fontId="0" fillId="15" borderId="54" xfId="0" applyNumberFormat="1" applyFill="1" applyBorder="1" applyAlignment="1">
      <alignment horizontal="center" vertical="center"/>
    </xf>
    <xf numFmtId="2" fontId="0" fillId="15" borderId="36" xfId="0" applyNumberFormat="1" applyFill="1" applyBorder="1" applyAlignment="1">
      <alignment horizontal="center" vertical="center"/>
    </xf>
    <xf numFmtId="2" fontId="2" fillId="15" borderId="37" xfId="2" applyNumberFormat="1" applyFill="1" applyBorder="1" applyAlignment="1">
      <alignment horizontal="center" vertical="center"/>
    </xf>
    <xf numFmtId="165" fontId="2" fillId="15" borderId="36" xfId="0" applyNumberFormat="1" applyFont="1" applyFill="1" applyBorder="1" applyAlignment="1">
      <alignment horizontal="center" vertical="center"/>
    </xf>
    <xf numFmtId="165" fontId="2" fillId="15" borderId="54" xfId="0" applyNumberFormat="1" applyFont="1" applyFill="1" applyBorder="1" applyAlignment="1">
      <alignment horizontal="center" vertical="center"/>
    </xf>
    <xf numFmtId="165" fontId="2" fillId="15" borderId="53" xfId="0" applyNumberFormat="1" applyFont="1" applyFill="1" applyBorder="1" applyAlignment="1">
      <alignment horizontal="center" vertical="center"/>
    </xf>
    <xf numFmtId="165" fontId="2" fillId="15" borderId="37" xfId="0" applyNumberFormat="1" applyFont="1" applyFill="1" applyBorder="1" applyAlignment="1">
      <alignment horizontal="center" vertical="center"/>
    </xf>
    <xf numFmtId="165" fontId="2" fillId="15" borderId="38" xfId="0" applyNumberFormat="1" applyFont="1" applyFill="1" applyBorder="1" applyAlignment="1">
      <alignment horizontal="center" vertical="center"/>
    </xf>
    <xf numFmtId="0" fontId="2" fillId="15" borderId="37" xfId="0" applyFont="1" applyFill="1" applyBorder="1"/>
    <xf numFmtId="165" fontId="2" fillId="15" borderId="0" xfId="0" applyNumberFormat="1" applyFont="1" applyFill="1"/>
    <xf numFmtId="0" fontId="0" fillId="15" borderId="37" xfId="0" applyFill="1" applyBorder="1"/>
    <xf numFmtId="0" fontId="6" fillId="10" borderId="5" xfId="1" applyFont="1" applyFill="1" applyBorder="1" applyAlignment="1">
      <alignment horizontal="center" vertical="center"/>
    </xf>
    <xf numFmtId="0" fontId="0" fillId="10" borderId="45" xfId="0" applyFill="1" applyBorder="1" applyAlignment="1">
      <alignment horizontal="left"/>
    </xf>
    <xf numFmtId="2" fontId="0" fillId="10" borderId="25" xfId="0" applyNumberFormat="1" applyFill="1" applyBorder="1" applyAlignment="1">
      <alignment horizontal="center" vertical="center"/>
    </xf>
    <xf numFmtId="1" fontId="0" fillId="10" borderId="26" xfId="0" applyNumberFormat="1" applyFill="1" applyBorder="1" applyAlignment="1">
      <alignment horizontal="center" vertical="center"/>
    </xf>
    <xf numFmtId="1" fontId="2" fillId="10" borderId="0" xfId="2" applyNumberFormat="1" applyFill="1" applyAlignment="1">
      <alignment horizontal="center" vertical="center"/>
    </xf>
    <xf numFmtId="1" fontId="0" fillId="10" borderId="0" xfId="0" applyNumberFormat="1" applyFill="1" applyAlignment="1">
      <alignment horizontal="center" vertical="center"/>
    </xf>
    <xf numFmtId="2" fontId="2" fillId="10" borderId="23" xfId="2" applyNumberFormat="1" applyFill="1" applyBorder="1" applyAlignment="1">
      <alignment horizontal="center" vertical="center"/>
    </xf>
    <xf numFmtId="165" fontId="0" fillId="10" borderId="0" xfId="0" applyNumberFormat="1" applyFill="1" applyAlignment="1">
      <alignment horizontal="center" vertical="center"/>
    </xf>
    <xf numFmtId="1" fontId="2" fillId="10" borderId="25" xfId="2" applyNumberFormat="1" applyFill="1" applyBorder="1" applyAlignment="1">
      <alignment horizontal="center" vertical="center"/>
    </xf>
    <xf numFmtId="165" fontId="2" fillId="10" borderId="0" xfId="2" applyNumberFormat="1" applyFill="1" applyAlignment="1">
      <alignment horizontal="center" vertical="center"/>
    </xf>
    <xf numFmtId="165" fontId="2" fillId="10" borderId="26" xfId="2" applyNumberFormat="1" applyFill="1" applyBorder="1" applyAlignment="1">
      <alignment horizontal="center" vertical="center"/>
    </xf>
    <xf numFmtId="1" fontId="0" fillId="10" borderId="0" xfId="3" applyNumberFormat="1" applyFont="1" applyFill="1" applyBorder="1" applyAlignment="1">
      <alignment horizontal="center" vertical="center"/>
    </xf>
    <xf numFmtId="2" fontId="0" fillId="10" borderId="26" xfId="0" applyNumberFormat="1" applyFill="1" applyBorder="1" applyAlignment="1">
      <alignment horizontal="center" vertical="center"/>
    </xf>
    <xf numFmtId="2" fontId="2" fillId="10" borderId="0" xfId="2" applyNumberFormat="1" applyFill="1" applyAlignment="1">
      <alignment horizontal="center" vertical="center"/>
    </xf>
    <xf numFmtId="2" fontId="0" fillId="10" borderId="0" xfId="0" applyNumberFormat="1" applyFill="1"/>
    <xf numFmtId="165" fontId="2" fillId="10" borderId="16" xfId="0" applyNumberFormat="1" applyFont="1" applyFill="1" applyBorder="1" applyAlignment="1">
      <alignment horizontal="center" vertical="center"/>
    </xf>
    <xf numFmtId="165" fontId="2" fillId="10" borderId="26" xfId="0" applyNumberFormat="1" applyFont="1" applyFill="1" applyBorder="1" applyAlignment="1">
      <alignment horizontal="center" vertical="center"/>
    </xf>
    <xf numFmtId="165" fontId="2" fillId="10" borderId="25" xfId="0" applyNumberFormat="1" applyFont="1" applyFill="1" applyBorder="1" applyAlignment="1">
      <alignment horizontal="center" vertical="center"/>
    </xf>
    <xf numFmtId="165" fontId="2" fillId="10" borderId="0" xfId="0" applyNumberFormat="1" applyFont="1" applyFill="1" applyAlignment="1">
      <alignment horizontal="center" vertical="center"/>
    </xf>
    <xf numFmtId="165" fontId="2" fillId="10" borderId="23" xfId="0" applyNumberFormat="1" applyFont="1" applyFill="1" applyBorder="1" applyAlignment="1">
      <alignment horizontal="center" vertical="center"/>
    </xf>
    <xf numFmtId="0" fontId="2" fillId="10" borderId="16" xfId="0" applyFont="1" applyFill="1" applyBorder="1"/>
    <xf numFmtId="0" fontId="2" fillId="10" borderId="26" xfId="0" applyFont="1" applyFill="1" applyBorder="1"/>
    <xf numFmtId="0" fontId="2" fillId="10" borderId="25" xfId="0" applyFont="1" applyFill="1" applyBorder="1"/>
    <xf numFmtId="0" fontId="2" fillId="10" borderId="23" xfId="0" applyFont="1" applyFill="1" applyBorder="1"/>
    <xf numFmtId="0" fontId="6" fillId="20" borderId="7" xfId="1" applyFont="1" applyFill="1" applyBorder="1" applyAlignment="1">
      <alignment horizontal="center" vertical="center"/>
    </xf>
    <xf numFmtId="0" fontId="2" fillId="20" borderId="7" xfId="1" applyFill="1" applyBorder="1" applyAlignment="1">
      <alignment horizontal="center" vertical="center"/>
    </xf>
    <xf numFmtId="2" fontId="2" fillId="20" borderId="7" xfId="1" applyNumberFormat="1" applyFill="1" applyBorder="1" applyAlignment="1">
      <alignment horizontal="center" vertical="center"/>
    </xf>
    <xf numFmtId="2" fontId="2" fillId="20" borderId="10" xfId="1" applyNumberFormat="1" applyFill="1" applyBorder="1" applyAlignment="1">
      <alignment horizontal="center" vertical="center"/>
    </xf>
    <xf numFmtId="0" fontId="0" fillId="20" borderId="9" xfId="0" applyFill="1" applyBorder="1" applyAlignment="1">
      <alignment horizontal="left" vertical="center"/>
    </xf>
    <xf numFmtId="0" fontId="0" fillId="20" borderId="17" xfId="0" applyFill="1" applyBorder="1" applyAlignment="1">
      <alignment horizontal="left"/>
    </xf>
    <xf numFmtId="0" fontId="0" fillId="20" borderId="9" xfId="0" applyFill="1" applyBorder="1" applyAlignment="1">
      <alignment horizontal="left"/>
    </xf>
    <xf numFmtId="0" fontId="0" fillId="20" borderId="9" xfId="0" applyFill="1" applyBorder="1" applyAlignment="1">
      <alignment horizontal="center" vertical="center"/>
    </xf>
    <xf numFmtId="0" fontId="3" fillId="20" borderId="0" xfId="0" applyFont="1" applyFill="1" applyAlignment="1">
      <alignment horizontal="center" vertical="center"/>
    </xf>
    <xf numFmtId="2" fontId="0" fillId="20" borderId="28" xfId="0" applyNumberFormat="1" applyFill="1" applyBorder="1" applyAlignment="1">
      <alignment horizontal="center" vertical="center"/>
    </xf>
    <xf numFmtId="2" fontId="0" fillId="20" borderId="25" xfId="0" applyNumberFormat="1" applyFill="1" applyBorder="1" applyAlignment="1">
      <alignment horizontal="center" vertical="center"/>
    </xf>
    <xf numFmtId="2" fontId="0" fillId="20" borderId="0" xfId="0" applyNumberFormat="1" applyFill="1" applyAlignment="1">
      <alignment horizontal="center" vertical="center"/>
    </xf>
    <xf numFmtId="1" fontId="0" fillId="20" borderId="26" xfId="0" applyNumberFormat="1" applyFill="1" applyBorder="1" applyAlignment="1">
      <alignment horizontal="center" vertical="center"/>
    </xf>
    <xf numFmtId="1" fontId="2" fillId="20" borderId="0" xfId="2" applyNumberFormat="1" applyFill="1" applyAlignment="1">
      <alignment horizontal="center" vertical="center"/>
    </xf>
    <xf numFmtId="0" fontId="0" fillId="20" borderId="0" xfId="0" applyFill="1" applyAlignment="1">
      <alignment horizontal="center" vertical="center"/>
    </xf>
    <xf numFmtId="2" fontId="2" fillId="20" borderId="23" xfId="2" applyNumberFormat="1" applyFill="1" applyBorder="1" applyAlignment="1">
      <alignment horizontal="center" vertical="center"/>
    </xf>
    <xf numFmtId="165" fontId="0" fillId="20" borderId="0" xfId="0" applyNumberFormat="1" applyFill="1" applyAlignment="1">
      <alignment horizontal="center" vertical="center"/>
    </xf>
    <xf numFmtId="165" fontId="1" fillId="20" borderId="16" xfId="0" applyNumberFormat="1" applyFont="1" applyFill="1" applyBorder="1" applyAlignment="1">
      <alignment horizontal="center" vertical="center"/>
    </xf>
    <xf numFmtId="2" fontId="0" fillId="20" borderId="0" xfId="0" applyNumberFormat="1" applyFill="1"/>
    <xf numFmtId="1" fontId="2" fillId="20" borderId="25" xfId="2" applyNumberFormat="1" applyFill="1" applyBorder="1" applyAlignment="1">
      <alignment horizontal="center" vertical="center"/>
    </xf>
    <xf numFmtId="165" fontId="2" fillId="20" borderId="0" xfId="2" applyNumberFormat="1" applyFill="1" applyAlignment="1">
      <alignment horizontal="center" vertical="center"/>
    </xf>
    <xf numFmtId="165" fontId="2" fillId="20" borderId="26" xfId="2" applyNumberFormat="1" applyFill="1" applyBorder="1" applyAlignment="1">
      <alignment horizontal="center" vertical="center"/>
    </xf>
    <xf numFmtId="1" fontId="0" fillId="20" borderId="0" xfId="3" applyNumberFormat="1" applyFont="1" applyFill="1" applyBorder="1" applyAlignment="1">
      <alignment horizontal="center" vertical="center"/>
    </xf>
    <xf numFmtId="2" fontId="0" fillId="20" borderId="26" xfId="0" applyNumberFormat="1" applyFill="1" applyBorder="1" applyAlignment="1">
      <alignment horizontal="center" vertical="center"/>
    </xf>
    <xf numFmtId="2" fontId="0" fillId="20" borderId="16" xfId="0" applyNumberFormat="1" applyFill="1" applyBorder="1" applyAlignment="1">
      <alignment horizontal="center" vertical="center"/>
    </xf>
    <xf numFmtId="0" fontId="0" fillId="20" borderId="25" xfId="0" applyFill="1" applyBorder="1" applyAlignment="1">
      <alignment horizontal="center" vertical="center"/>
    </xf>
    <xf numFmtId="0" fontId="0" fillId="20" borderId="26" xfId="0" applyFill="1" applyBorder="1" applyAlignment="1">
      <alignment horizontal="center" vertical="center"/>
    </xf>
    <xf numFmtId="1" fontId="0" fillId="20" borderId="0" xfId="0" applyNumberFormat="1" applyFill="1" applyAlignment="1">
      <alignment horizontal="center" vertical="center"/>
    </xf>
    <xf numFmtId="2" fontId="2" fillId="20" borderId="0" xfId="2" applyNumberFormat="1" applyFill="1" applyAlignment="1">
      <alignment horizontal="center" vertical="center"/>
    </xf>
    <xf numFmtId="165" fontId="0" fillId="20" borderId="0" xfId="0" applyNumberFormat="1" applyFill="1"/>
    <xf numFmtId="165" fontId="2" fillId="20" borderId="16" xfId="0" applyNumberFormat="1" applyFont="1" applyFill="1" applyBorder="1" applyAlignment="1">
      <alignment horizontal="center" vertical="center"/>
    </xf>
    <xf numFmtId="165" fontId="2" fillId="20" borderId="26" xfId="0" applyNumberFormat="1" applyFont="1" applyFill="1" applyBorder="1" applyAlignment="1">
      <alignment horizontal="center" vertical="center"/>
    </xf>
    <xf numFmtId="165" fontId="2" fillId="20" borderId="25" xfId="0" applyNumberFormat="1" applyFont="1" applyFill="1" applyBorder="1" applyAlignment="1">
      <alignment horizontal="center" vertical="center"/>
    </xf>
    <xf numFmtId="165" fontId="2" fillId="20" borderId="0" xfId="0" applyNumberFormat="1" applyFont="1" applyFill="1" applyAlignment="1">
      <alignment horizontal="center" vertical="center"/>
    </xf>
    <xf numFmtId="165" fontId="2" fillId="20" borderId="23" xfId="0" applyNumberFormat="1" applyFont="1" applyFill="1" applyBorder="1" applyAlignment="1">
      <alignment horizontal="center" vertical="center"/>
    </xf>
    <xf numFmtId="0" fontId="2" fillId="20" borderId="0" xfId="0" applyFont="1" applyFill="1"/>
    <xf numFmtId="165" fontId="2" fillId="20" borderId="0" xfId="0" applyNumberFormat="1" applyFont="1" applyFill="1"/>
    <xf numFmtId="0" fontId="0" fillId="20" borderId="0" xfId="0" applyFill="1"/>
    <xf numFmtId="0" fontId="6" fillId="20" borderId="12" xfId="1" applyFont="1" applyFill="1" applyBorder="1" applyAlignment="1">
      <alignment horizontal="center" vertical="center"/>
    </xf>
    <xf numFmtId="0" fontId="2" fillId="20" borderId="12" xfId="1" applyFill="1" applyBorder="1" applyAlignment="1">
      <alignment horizontal="center" vertical="center"/>
    </xf>
    <xf numFmtId="2" fontId="2" fillId="20" borderId="12" xfId="1" applyNumberFormat="1" applyFill="1" applyBorder="1" applyAlignment="1">
      <alignment horizontal="center" vertical="center"/>
    </xf>
    <xf numFmtId="2" fontId="2" fillId="20" borderId="14" xfId="1" applyNumberFormat="1" applyFill="1" applyBorder="1" applyAlignment="1">
      <alignment horizontal="center" vertical="center"/>
    </xf>
    <xf numFmtId="0" fontId="0" fillId="20" borderId="5" xfId="0" applyFill="1" applyBorder="1" applyAlignment="1">
      <alignment horizontal="center" vertical="center"/>
    </xf>
    <xf numFmtId="0" fontId="8" fillId="20" borderId="0" xfId="0" applyFont="1" applyFill="1" applyAlignment="1">
      <alignment horizontal="left" vertical="center"/>
    </xf>
    <xf numFmtId="2" fontId="1" fillId="20" borderId="16" xfId="0" applyNumberFormat="1" applyFont="1" applyFill="1" applyBorder="1" applyAlignment="1">
      <alignment horizontal="center" vertical="center"/>
    </xf>
    <xf numFmtId="2" fontId="1" fillId="2" borderId="16" xfId="0" applyNumberFormat="1" applyFont="1" applyFill="1" applyBorder="1" applyAlignment="1">
      <alignment horizontal="center" vertical="center"/>
    </xf>
    <xf numFmtId="2" fontId="1" fillId="2" borderId="26" xfId="4" applyNumberFormat="1" applyFill="1" applyBorder="1" applyAlignment="1">
      <alignment horizontal="center" vertical="center"/>
    </xf>
    <xf numFmtId="0" fontId="13" fillId="2" borderId="0" xfId="0" applyFont="1" applyFill="1"/>
    <xf numFmtId="0" fontId="6" fillId="21" borderId="7" xfId="1" applyFont="1" applyFill="1" applyBorder="1" applyAlignment="1">
      <alignment horizontal="center" vertical="center"/>
    </xf>
    <xf numFmtId="0" fontId="2" fillId="21" borderId="7" xfId="1" applyFill="1" applyBorder="1" applyAlignment="1">
      <alignment horizontal="center" vertical="center"/>
    </xf>
    <xf numFmtId="2" fontId="2" fillId="21" borderId="7" xfId="1" applyNumberFormat="1" applyFill="1" applyBorder="1" applyAlignment="1">
      <alignment horizontal="center" vertical="center"/>
    </xf>
    <xf numFmtId="2" fontId="2" fillId="21" borderId="10" xfId="1" applyNumberFormat="1" applyFill="1" applyBorder="1" applyAlignment="1">
      <alignment horizontal="center" vertical="center"/>
    </xf>
    <xf numFmtId="0" fontId="0" fillId="21" borderId="9" xfId="0" applyFill="1" applyBorder="1" applyAlignment="1">
      <alignment horizontal="center" vertical="center"/>
    </xf>
    <xf numFmtId="0" fontId="0" fillId="21" borderId="17" xfId="0" applyFill="1" applyBorder="1" applyAlignment="1">
      <alignment horizontal="left"/>
    </xf>
    <xf numFmtId="0" fontId="0" fillId="21" borderId="9" xfId="0" applyFill="1" applyBorder="1" applyAlignment="1">
      <alignment horizontal="left"/>
    </xf>
    <xf numFmtId="0" fontId="0" fillId="21" borderId="0" xfId="0" applyFill="1" applyAlignment="1">
      <alignment horizontal="center" vertical="center"/>
    </xf>
    <xf numFmtId="2" fontId="0" fillId="21" borderId="28" xfId="0" applyNumberFormat="1" applyFill="1" applyBorder="1" applyAlignment="1">
      <alignment horizontal="center" vertical="center"/>
    </xf>
    <xf numFmtId="2" fontId="0" fillId="21" borderId="25" xfId="0" applyNumberFormat="1" applyFill="1" applyBorder="1" applyAlignment="1">
      <alignment horizontal="center" vertical="center"/>
    </xf>
    <xf numFmtId="2" fontId="0" fillId="21" borderId="0" xfId="0" applyNumberFormat="1" applyFill="1" applyAlignment="1">
      <alignment horizontal="center" vertical="center"/>
    </xf>
    <xf numFmtId="1" fontId="0" fillId="21" borderId="26" xfId="0" applyNumberFormat="1" applyFill="1" applyBorder="1" applyAlignment="1">
      <alignment horizontal="center" vertical="center"/>
    </xf>
    <xf numFmtId="1" fontId="2" fillId="21" borderId="0" xfId="2" applyNumberFormat="1" applyFill="1" applyAlignment="1">
      <alignment horizontal="center" vertical="center"/>
    </xf>
    <xf numFmtId="2" fontId="2" fillId="21" borderId="23" xfId="2" applyNumberFormat="1" applyFill="1" applyBorder="1" applyAlignment="1">
      <alignment horizontal="center" vertical="center"/>
    </xf>
    <xf numFmtId="165" fontId="0" fillId="21" borderId="0" xfId="0" applyNumberFormat="1" applyFill="1" applyAlignment="1">
      <alignment horizontal="center" vertical="center"/>
    </xf>
    <xf numFmtId="165" fontId="1" fillId="21" borderId="16" xfId="0" applyNumberFormat="1" applyFont="1" applyFill="1" applyBorder="1" applyAlignment="1">
      <alignment horizontal="center" vertical="center"/>
    </xf>
    <xf numFmtId="2" fontId="0" fillId="21" borderId="26" xfId="0" applyNumberFormat="1" applyFill="1" applyBorder="1" applyAlignment="1">
      <alignment horizontal="center" vertical="center"/>
    </xf>
    <xf numFmtId="1" fontId="2" fillId="21" borderId="25" xfId="2" applyNumberFormat="1" applyFill="1" applyBorder="1" applyAlignment="1">
      <alignment horizontal="center" vertical="center"/>
    </xf>
    <xf numFmtId="165" fontId="2" fillId="21" borderId="0" xfId="2" applyNumberFormat="1" applyFill="1" applyAlignment="1">
      <alignment horizontal="center" vertical="center"/>
    </xf>
    <xf numFmtId="165" fontId="2" fillId="21" borderId="26" xfId="2" applyNumberFormat="1" applyFill="1" applyBorder="1" applyAlignment="1">
      <alignment horizontal="center" vertical="center"/>
    </xf>
    <xf numFmtId="1" fontId="0" fillId="21" borderId="0" xfId="3" applyNumberFormat="1" applyFont="1" applyFill="1" applyBorder="1" applyAlignment="1">
      <alignment horizontal="center" vertical="center"/>
    </xf>
    <xf numFmtId="2" fontId="0" fillId="21" borderId="16" xfId="0" applyNumberFormat="1" applyFill="1" applyBorder="1" applyAlignment="1">
      <alignment horizontal="center" vertical="center"/>
    </xf>
    <xf numFmtId="1" fontId="0" fillId="21" borderId="0" xfId="0" applyNumberFormat="1" applyFill="1" applyAlignment="1">
      <alignment horizontal="center" vertical="center"/>
    </xf>
    <xf numFmtId="2" fontId="2" fillId="21" borderId="0" xfId="2" applyNumberFormat="1" applyFill="1" applyAlignment="1">
      <alignment horizontal="center" vertical="center"/>
    </xf>
    <xf numFmtId="165" fontId="0" fillId="21" borderId="0" xfId="0" applyNumberFormat="1" applyFill="1"/>
    <xf numFmtId="165" fontId="2" fillId="21" borderId="16" xfId="0" applyNumberFormat="1" applyFont="1" applyFill="1" applyBorder="1" applyAlignment="1">
      <alignment horizontal="center" vertical="center"/>
    </xf>
    <xf numFmtId="165" fontId="2" fillId="21" borderId="26" xfId="0" applyNumberFormat="1" applyFont="1" applyFill="1" applyBorder="1" applyAlignment="1">
      <alignment horizontal="center" vertical="center"/>
    </xf>
    <xf numFmtId="165" fontId="2" fillId="21" borderId="25" xfId="0" applyNumberFormat="1" applyFont="1" applyFill="1" applyBorder="1" applyAlignment="1">
      <alignment horizontal="center" vertical="center"/>
    </xf>
    <xf numFmtId="165" fontId="2" fillId="21" borderId="0" xfId="0" applyNumberFormat="1" applyFont="1" applyFill="1" applyAlignment="1">
      <alignment horizontal="center" vertical="center"/>
    </xf>
    <xf numFmtId="165" fontId="2" fillId="21" borderId="23" xfId="0" applyNumberFormat="1" applyFont="1" applyFill="1" applyBorder="1" applyAlignment="1">
      <alignment horizontal="center" vertical="center"/>
    </xf>
    <xf numFmtId="0" fontId="2" fillId="21" borderId="0" xfId="0" applyFont="1" applyFill="1"/>
    <xf numFmtId="165" fontId="2" fillId="21" borderId="0" xfId="0" applyNumberFormat="1" applyFont="1" applyFill="1"/>
    <xf numFmtId="0" fontId="0" fillId="21" borderId="0" xfId="0" applyFill="1"/>
    <xf numFmtId="0" fontId="14" fillId="21" borderId="7" xfId="1" applyFont="1" applyFill="1" applyBorder="1" applyAlignment="1">
      <alignment horizontal="center" vertical="center"/>
    </xf>
    <xf numFmtId="0" fontId="13" fillId="21" borderId="7" xfId="1" applyFont="1" applyFill="1" applyBorder="1" applyAlignment="1">
      <alignment horizontal="center" vertical="center"/>
    </xf>
    <xf numFmtId="2" fontId="13" fillId="21" borderId="7" xfId="1" applyNumberFormat="1" applyFont="1" applyFill="1" applyBorder="1" applyAlignment="1">
      <alignment horizontal="center" vertical="center"/>
    </xf>
    <xf numFmtId="2" fontId="13" fillId="21" borderId="10" xfId="1" applyNumberFormat="1" applyFont="1" applyFill="1" applyBorder="1" applyAlignment="1">
      <alignment horizontal="center" vertical="center"/>
    </xf>
    <xf numFmtId="0" fontId="13" fillId="21" borderId="17" xfId="0" applyFont="1" applyFill="1" applyBorder="1" applyAlignment="1">
      <alignment horizontal="left"/>
    </xf>
    <xf numFmtId="0" fontId="13" fillId="21" borderId="9" xfId="0" applyFont="1" applyFill="1" applyBorder="1" applyAlignment="1">
      <alignment horizontal="left"/>
    </xf>
    <xf numFmtId="0" fontId="13" fillId="21" borderId="9" xfId="0" applyFont="1" applyFill="1" applyBorder="1" applyAlignment="1">
      <alignment horizontal="center" vertical="center"/>
    </xf>
    <xf numFmtId="0" fontId="13" fillId="21" borderId="0" xfId="0" applyFont="1" applyFill="1" applyAlignment="1">
      <alignment horizontal="center" vertical="center"/>
    </xf>
    <xf numFmtId="2" fontId="13" fillId="21" borderId="28" xfId="0" applyNumberFormat="1" applyFont="1" applyFill="1" applyBorder="1" applyAlignment="1">
      <alignment horizontal="center" vertical="center"/>
    </xf>
    <xf numFmtId="2" fontId="13" fillId="21" borderId="25" xfId="0" applyNumberFormat="1" applyFont="1" applyFill="1" applyBorder="1" applyAlignment="1">
      <alignment horizontal="center" vertical="center"/>
    </xf>
    <xf numFmtId="2" fontId="13" fillId="21" borderId="0" xfId="0" applyNumberFormat="1" applyFont="1" applyFill="1" applyAlignment="1">
      <alignment horizontal="center" vertical="center"/>
    </xf>
    <xf numFmtId="1" fontId="13" fillId="21" borderId="26" xfId="0" applyNumberFormat="1" applyFont="1" applyFill="1" applyBorder="1" applyAlignment="1">
      <alignment horizontal="center" vertical="center"/>
    </xf>
    <xf numFmtId="1" fontId="13" fillId="21" borderId="0" xfId="2" applyNumberFormat="1" applyFont="1" applyFill="1" applyAlignment="1">
      <alignment horizontal="center" vertical="center"/>
    </xf>
    <xf numFmtId="1" fontId="13" fillId="21" borderId="0" xfId="0" applyNumberFormat="1" applyFont="1" applyFill="1" applyAlignment="1">
      <alignment horizontal="center" vertical="center"/>
    </xf>
    <xf numFmtId="2" fontId="13" fillId="21" borderId="23" xfId="2" applyNumberFormat="1" applyFont="1" applyFill="1" applyBorder="1" applyAlignment="1">
      <alignment horizontal="center" vertical="center"/>
    </xf>
    <xf numFmtId="165" fontId="13" fillId="21" borderId="0" xfId="0" applyNumberFormat="1" applyFont="1" applyFill="1" applyAlignment="1">
      <alignment horizontal="center" vertical="center"/>
    </xf>
    <xf numFmtId="2" fontId="13" fillId="21" borderId="16" xfId="0" applyNumberFormat="1" applyFont="1" applyFill="1" applyBorder="1" applyAlignment="1">
      <alignment horizontal="center" vertical="center"/>
    </xf>
    <xf numFmtId="2" fontId="13" fillId="21" borderId="0" xfId="0" applyNumberFormat="1" applyFont="1" applyFill="1"/>
    <xf numFmtId="1" fontId="13" fillId="21" borderId="25" xfId="2" applyNumberFormat="1" applyFont="1" applyFill="1" applyBorder="1" applyAlignment="1">
      <alignment horizontal="center" vertical="center"/>
    </xf>
    <xf numFmtId="165" fontId="13" fillId="21" borderId="0" xfId="2" applyNumberFormat="1" applyFont="1" applyFill="1" applyAlignment="1">
      <alignment horizontal="center" vertical="center"/>
    </xf>
    <xf numFmtId="165" fontId="13" fillId="21" borderId="26" xfId="2" applyNumberFormat="1" applyFont="1" applyFill="1" applyBorder="1" applyAlignment="1">
      <alignment horizontal="center" vertical="center"/>
    </xf>
    <xf numFmtId="1" fontId="13" fillId="21" borderId="0" xfId="3" applyNumberFormat="1" applyFont="1" applyFill="1" applyBorder="1" applyAlignment="1">
      <alignment horizontal="center" vertical="center"/>
    </xf>
    <xf numFmtId="2" fontId="13" fillId="21" borderId="26" xfId="0" applyNumberFormat="1" applyFont="1" applyFill="1" applyBorder="1" applyAlignment="1">
      <alignment horizontal="center" vertical="center"/>
    </xf>
    <xf numFmtId="2" fontId="13" fillId="21" borderId="0" xfId="2" applyNumberFormat="1" applyFont="1" applyFill="1" applyAlignment="1">
      <alignment horizontal="center" vertical="center"/>
    </xf>
    <xf numFmtId="165" fontId="13" fillId="21" borderId="0" xfId="0" applyNumberFormat="1" applyFont="1" applyFill="1"/>
    <xf numFmtId="165" fontId="13" fillId="21" borderId="16" xfId="0" applyNumberFormat="1" applyFont="1" applyFill="1" applyBorder="1" applyAlignment="1">
      <alignment horizontal="center" vertical="center"/>
    </xf>
    <xf numFmtId="165" fontId="13" fillId="21" borderId="26" xfId="0" applyNumberFormat="1" applyFont="1" applyFill="1" applyBorder="1" applyAlignment="1">
      <alignment horizontal="center" vertical="center"/>
    </xf>
    <xf numFmtId="165" fontId="13" fillId="21" borderId="25" xfId="0" applyNumberFormat="1" applyFont="1" applyFill="1" applyBorder="1" applyAlignment="1">
      <alignment horizontal="center" vertical="center"/>
    </xf>
    <xf numFmtId="165" fontId="13" fillId="21" borderId="23" xfId="0" applyNumberFormat="1" applyFont="1" applyFill="1" applyBorder="1" applyAlignment="1">
      <alignment horizontal="center" vertical="center"/>
    </xf>
    <xf numFmtId="2" fontId="0" fillId="21" borderId="0" xfId="0" applyNumberFormat="1" applyFill="1"/>
    <xf numFmtId="1" fontId="1" fillId="21" borderId="0" xfId="2" applyNumberFormat="1" applyFont="1" applyFill="1" applyAlignment="1">
      <alignment horizontal="center" vertical="center"/>
    </xf>
    <xf numFmtId="2" fontId="0" fillId="7" borderId="0" xfId="0" applyNumberFormat="1" applyFill="1"/>
    <xf numFmtId="1" fontId="1" fillId="7" borderId="0" xfId="2" applyNumberFormat="1" applyFont="1" applyFill="1" applyAlignment="1">
      <alignment horizontal="center" vertical="center"/>
    </xf>
    <xf numFmtId="0" fontId="0" fillId="7" borderId="5" xfId="0" applyFill="1" applyBorder="1" applyAlignment="1">
      <alignment horizontal="left"/>
    </xf>
    <xf numFmtId="0" fontId="0" fillId="7" borderId="5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2" fontId="0" fillId="7" borderId="29" xfId="0" applyNumberFormat="1" applyFill="1" applyBorder="1" applyAlignment="1">
      <alignment horizontal="center" vertical="center"/>
    </xf>
    <xf numFmtId="2" fontId="0" fillId="7" borderId="30" xfId="0" applyNumberFormat="1" applyFill="1" applyBorder="1" applyAlignment="1">
      <alignment horizontal="center" vertical="center"/>
    </xf>
    <xf numFmtId="2" fontId="0" fillId="7" borderId="1" xfId="0" applyNumberFormat="1" applyFill="1" applyBorder="1" applyAlignment="1">
      <alignment horizontal="center" vertical="center"/>
    </xf>
    <xf numFmtId="1" fontId="0" fillId="7" borderId="31" xfId="0" applyNumberFormat="1" applyFill="1" applyBorder="1" applyAlignment="1">
      <alignment horizontal="center" vertical="center"/>
    </xf>
    <xf numFmtId="1" fontId="2" fillId="7" borderId="1" xfId="2" applyNumberFormat="1" applyFill="1" applyBorder="1" applyAlignment="1">
      <alignment horizontal="center" vertical="center"/>
    </xf>
    <xf numFmtId="2" fontId="2" fillId="7" borderId="2" xfId="2" applyNumberFormat="1" applyFill="1" applyBorder="1" applyAlignment="1">
      <alignment horizontal="center" vertical="center"/>
    </xf>
    <xf numFmtId="165" fontId="0" fillId="7" borderId="1" xfId="0" applyNumberFormat="1" applyFill="1" applyBorder="1" applyAlignment="1">
      <alignment horizontal="center" vertical="center"/>
    </xf>
    <xf numFmtId="165" fontId="1" fillId="7" borderId="24" xfId="0" applyNumberFormat="1" applyFont="1" applyFill="1" applyBorder="1" applyAlignment="1">
      <alignment horizontal="center" vertical="center"/>
    </xf>
    <xf numFmtId="2" fontId="0" fillId="7" borderId="1" xfId="0" applyNumberFormat="1" applyFill="1" applyBorder="1"/>
    <xf numFmtId="1" fontId="2" fillId="7" borderId="30" xfId="2" applyNumberFormat="1" applyFill="1" applyBorder="1" applyAlignment="1">
      <alignment horizontal="center" vertical="center"/>
    </xf>
    <xf numFmtId="165" fontId="2" fillId="7" borderId="1" xfId="2" applyNumberFormat="1" applyFill="1" applyBorder="1" applyAlignment="1">
      <alignment horizontal="center" vertical="center"/>
    </xf>
    <xf numFmtId="165" fontId="2" fillId="7" borderId="31" xfId="2" applyNumberFormat="1" applyFill="1" applyBorder="1" applyAlignment="1">
      <alignment horizontal="center" vertical="center"/>
    </xf>
    <xf numFmtId="1" fontId="0" fillId="7" borderId="1" xfId="3" applyNumberFormat="1" applyFont="1" applyFill="1" applyBorder="1" applyAlignment="1">
      <alignment horizontal="center" vertical="center"/>
    </xf>
    <xf numFmtId="2" fontId="0" fillId="7" borderId="31" xfId="0" applyNumberFormat="1" applyFill="1" applyBorder="1" applyAlignment="1">
      <alignment horizontal="center" vertical="center"/>
    </xf>
    <xf numFmtId="2" fontId="0" fillId="7" borderId="24" xfId="0" applyNumberFormat="1" applyFill="1" applyBorder="1" applyAlignment="1">
      <alignment horizontal="center" vertical="center"/>
    </xf>
    <xf numFmtId="1" fontId="1" fillId="7" borderId="1" xfId="2" applyNumberFormat="1" applyFont="1" applyFill="1" applyBorder="1" applyAlignment="1">
      <alignment horizontal="center" vertical="center"/>
    </xf>
    <xf numFmtId="2" fontId="2" fillId="7" borderId="1" xfId="2" applyNumberFormat="1" applyFill="1" applyBorder="1" applyAlignment="1">
      <alignment horizontal="center" vertical="center"/>
    </xf>
    <xf numFmtId="1" fontId="0" fillId="7" borderId="1" xfId="0" applyNumberFormat="1" applyFill="1" applyBorder="1" applyAlignment="1">
      <alignment horizontal="center" vertical="center"/>
    </xf>
    <xf numFmtId="165" fontId="2" fillId="7" borderId="24" xfId="0" applyNumberFormat="1" applyFont="1" applyFill="1" applyBorder="1" applyAlignment="1">
      <alignment horizontal="center" vertical="center"/>
    </xf>
    <xf numFmtId="165" fontId="2" fillId="7" borderId="31" xfId="0" applyNumberFormat="1" applyFont="1" applyFill="1" applyBorder="1" applyAlignment="1">
      <alignment horizontal="center" vertical="center"/>
    </xf>
    <xf numFmtId="165" fontId="2" fillId="7" borderId="30" xfId="0" applyNumberFormat="1" applyFont="1" applyFill="1" applyBorder="1" applyAlignment="1">
      <alignment horizontal="center" vertical="center"/>
    </xf>
    <xf numFmtId="165" fontId="2" fillId="7" borderId="1" xfId="0" applyNumberFormat="1" applyFont="1" applyFill="1" applyBorder="1" applyAlignment="1">
      <alignment horizontal="center" vertical="center"/>
    </xf>
    <xf numFmtId="165" fontId="2" fillId="7" borderId="2" xfId="0" applyNumberFormat="1" applyFont="1" applyFill="1" applyBorder="1" applyAlignment="1">
      <alignment horizontal="center" vertical="center"/>
    </xf>
    <xf numFmtId="2" fontId="2" fillId="16" borderId="48" xfId="1" applyNumberFormat="1" applyFill="1" applyBorder="1" applyAlignment="1">
      <alignment horizontal="center" vertical="center"/>
    </xf>
    <xf numFmtId="2" fontId="2" fillId="16" borderId="43" xfId="1" applyNumberFormat="1" applyFill="1" applyBorder="1" applyAlignment="1">
      <alignment horizontal="center" vertical="center"/>
    </xf>
    <xf numFmtId="2" fontId="2" fillId="15" borderId="53" xfId="1" applyNumberFormat="1" applyFill="1" applyBorder="1" applyAlignment="1">
      <alignment horizontal="center" vertical="center"/>
    </xf>
    <xf numFmtId="2" fontId="2" fillId="10" borderId="17" xfId="1" applyNumberFormat="1" applyFill="1" applyBorder="1" applyAlignment="1">
      <alignment horizontal="center" vertical="center"/>
    </xf>
    <xf numFmtId="2" fontId="2" fillId="20" borderId="17" xfId="1" applyNumberFormat="1" applyFill="1" applyBorder="1" applyAlignment="1">
      <alignment horizontal="center" vertical="center"/>
    </xf>
    <xf numFmtId="2" fontId="2" fillId="20" borderId="57" xfId="1" applyNumberFormat="1" applyFill="1" applyBorder="1" applyAlignment="1">
      <alignment horizontal="center" vertical="center"/>
    </xf>
    <xf numFmtId="2" fontId="2" fillId="3" borderId="45" xfId="1" applyNumberFormat="1" applyFill="1" applyBorder="1" applyAlignment="1">
      <alignment horizontal="center" vertical="center"/>
    </xf>
    <xf numFmtId="2" fontId="2" fillId="2" borderId="17" xfId="1" applyNumberFormat="1" applyFill="1" applyBorder="1" applyAlignment="1">
      <alignment horizontal="center" vertical="center"/>
    </xf>
    <xf numFmtId="2" fontId="2" fillId="21" borderId="17" xfId="1" applyNumberFormat="1" applyFill="1" applyBorder="1" applyAlignment="1">
      <alignment horizontal="center" vertical="center"/>
    </xf>
    <xf numFmtId="2" fontId="13" fillId="21" borderId="17" xfId="1" applyNumberFormat="1" applyFont="1" applyFill="1" applyBorder="1" applyAlignment="1">
      <alignment horizontal="center" vertical="center"/>
    </xf>
    <xf numFmtId="2" fontId="2" fillId="7" borderId="17" xfId="1" applyNumberFormat="1" applyFill="1" applyBorder="1" applyAlignment="1">
      <alignment horizontal="center" vertical="center"/>
    </xf>
    <xf numFmtId="2" fontId="2" fillId="16" borderId="58" xfId="1" applyNumberFormat="1" applyFill="1" applyBorder="1" applyAlignment="1">
      <alignment horizontal="center" vertical="center"/>
    </xf>
    <xf numFmtId="2" fontId="2" fillId="16" borderId="15" xfId="1" applyNumberFormat="1" applyFill="1" applyBorder="1" applyAlignment="1">
      <alignment horizontal="center" vertical="center"/>
    </xf>
    <xf numFmtId="2" fontId="2" fillId="16" borderId="44" xfId="1" applyNumberFormat="1" applyFill="1" applyBorder="1" applyAlignment="1">
      <alignment horizontal="center" vertical="center"/>
    </xf>
    <xf numFmtId="2" fontId="2" fillId="15" borderId="54" xfId="1" applyNumberFormat="1" applyFill="1" applyBorder="1" applyAlignment="1">
      <alignment horizontal="center" vertical="center"/>
    </xf>
    <xf numFmtId="2" fontId="2" fillId="10" borderId="15" xfId="1" applyNumberFormat="1" applyFill="1" applyBorder="1" applyAlignment="1">
      <alignment horizontal="center" vertical="center"/>
    </xf>
    <xf numFmtId="2" fontId="2" fillId="20" borderId="15" xfId="1" applyNumberFormat="1" applyFill="1" applyBorder="1" applyAlignment="1">
      <alignment horizontal="center" vertical="center"/>
    </xf>
    <xf numFmtId="2" fontId="2" fillId="20" borderId="59" xfId="1" applyNumberFormat="1" applyFill="1" applyBorder="1" applyAlignment="1">
      <alignment horizontal="center" vertical="center"/>
    </xf>
    <xf numFmtId="2" fontId="2" fillId="3" borderId="60" xfId="1" applyNumberFormat="1" applyFill="1" applyBorder="1" applyAlignment="1">
      <alignment horizontal="center" vertical="center"/>
    </xf>
    <xf numFmtId="2" fontId="2" fillId="3" borderId="15" xfId="1" applyNumberFormat="1" applyFill="1" applyBorder="1" applyAlignment="1">
      <alignment horizontal="center" vertical="center"/>
    </xf>
    <xf numFmtId="2" fontId="2" fillId="2" borderId="15" xfId="1" applyNumberFormat="1" applyFill="1" applyBorder="1" applyAlignment="1">
      <alignment horizontal="center" vertical="center"/>
    </xf>
    <xf numFmtId="2" fontId="2" fillId="21" borderId="15" xfId="1" applyNumberFormat="1" applyFill="1" applyBorder="1" applyAlignment="1">
      <alignment horizontal="center" vertical="center"/>
    </xf>
    <xf numFmtId="2" fontId="13" fillId="21" borderId="15" xfId="1" applyNumberFormat="1" applyFont="1" applyFill="1" applyBorder="1" applyAlignment="1">
      <alignment horizontal="center" vertical="center"/>
    </xf>
    <xf numFmtId="2" fontId="2" fillId="7" borderId="15" xfId="1" applyNumberFormat="1" applyFill="1" applyBorder="1" applyAlignment="1">
      <alignment horizontal="center" vertical="center"/>
    </xf>
    <xf numFmtId="2" fontId="2" fillId="16" borderId="0" xfId="1" applyNumberFormat="1" applyFill="1" applyAlignment="1">
      <alignment horizontal="center" vertical="center"/>
    </xf>
    <xf numFmtId="0" fontId="6" fillId="8" borderId="5" xfId="1" applyFont="1" applyFill="1" applyBorder="1" applyAlignment="1">
      <alignment horizontal="center" vertical="center"/>
    </xf>
    <xf numFmtId="0" fontId="6" fillId="8" borderId="7" xfId="1" applyFont="1" applyFill="1" applyBorder="1" applyAlignment="1">
      <alignment horizontal="center" vertical="center"/>
    </xf>
    <xf numFmtId="0" fontId="2" fillId="8" borderId="7" xfId="1" applyFill="1" applyBorder="1" applyAlignment="1">
      <alignment horizontal="center" vertical="center"/>
    </xf>
    <xf numFmtId="2" fontId="2" fillId="8" borderId="7" xfId="1" applyNumberFormat="1" applyFill="1" applyBorder="1" applyAlignment="1">
      <alignment horizontal="center" vertical="center"/>
    </xf>
    <xf numFmtId="2" fontId="2" fillId="8" borderId="10" xfId="1" applyNumberFormat="1" applyFill="1" applyBorder="1" applyAlignment="1">
      <alignment horizontal="center" vertical="center"/>
    </xf>
    <xf numFmtId="0" fontId="0" fillId="8" borderId="17" xfId="0" applyFill="1" applyBorder="1" applyAlignment="1">
      <alignment horizontal="left"/>
    </xf>
    <xf numFmtId="0" fontId="0" fillId="8" borderId="9" xfId="0" applyFill="1" applyBorder="1" applyAlignment="1">
      <alignment horizontal="left"/>
    </xf>
    <xf numFmtId="0" fontId="0" fillId="8" borderId="9" xfId="0" applyFill="1" applyBorder="1" applyAlignment="1">
      <alignment horizontal="center" vertical="center"/>
    </xf>
    <xf numFmtId="2" fontId="0" fillId="8" borderId="28" xfId="0" applyNumberFormat="1" applyFill="1" applyBorder="1" applyAlignment="1">
      <alignment horizontal="center" vertical="center"/>
    </xf>
    <xf numFmtId="2" fontId="0" fillId="8" borderId="25" xfId="0" applyNumberFormat="1" applyFill="1" applyBorder="1" applyAlignment="1">
      <alignment horizontal="center" vertical="center"/>
    </xf>
    <xf numFmtId="2" fontId="0" fillId="8" borderId="0" xfId="0" applyNumberFormat="1" applyFill="1" applyAlignment="1">
      <alignment horizontal="center" vertical="center"/>
    </xf>
    <xf numFmtId="1" fontId="0" fillId="8" borderId="26" xfId="0" applyNumberFormat="1" applyFill="1" applyBorder="1" applyAlignment="1">
      <alignment horizontal="center" vertical="center"/>
    </xf>
    <xf numFmtId="1" fontId="2" fillId="8" borderId="0" xfId="2" applyNumberFormat="1" applyFill="1" applyAlignment="1">
      <alignment horizontal="center" vertical="center"/>
    </xf>
    <xf numFmtId="1" fontId="0" fillId="8" borderId="0" xfId="0" applyNumberFormat="1" applyFill="1" applyAlignment="1">
      <alignment horizontal="center" vertical="center"/>
    </xf>
    <xf numFmtId="2" fontId="2" fillId="8" borderId="23" xfId="2" applyNumberFormat="1" applyFill="1" applyBorder="1" applyAlignment="1">
      <alignment horizontal="center" vertical="center"/>
    </xf>
    <xf numFmtId="165" fontId="0" fillId="8" borderId="0" xfId="0" applyNumberFormat="1" applyFill="1" applyAlignment="1">
      <alignment horizontal="center" vertical="center"/>
    </xf>
    <xf numFmtId="2" fontId="1" fillId="8" borderId="16" xfId="0" applyNumberFormat="1" applyFont="1" applyFill="1" applyBorder="1" applyAlignment="1">
      <alignment horizontal="center" vertical="center"/>
    </xf>
    <xf numFmtId="2" fontId="0" fillId="8" borderId="26" xfId="0" applyNumberFormat="1" applyFill="1" applyBorder="1" applyAlignment="1">
      <alignment horizontal="center" vertical="center"/>
    </xf>
    <xf numFmtId="1" fontId="2" fillId="8" borderId="25" xfId="2" applyNumberFormat="1" applyFill="1" applyBorder="1" applyAlignment="1">
      <alignment horizontal="center" vertical="center"/>
    </xf>
    <xf numFmtId="165" fontId="2" fillId="8" borderId="0" xfId="2" applyNumberFormat="1" applyFill="1" applyAlignment="1">
      <alignment horizontal="center" vertical="center"/>
    </xf>
    <xf numFmtId="165" fontId="2" fillId="8" borderId="26" xfId="2" applyNumberFormat="1" applyFill="1" applyBorder="1" applyAlignment="1">
      <alignment horizontal="center" vertical="center"/>
    </xf>
    <xf numFmtId="1" fontId="0" fillId="8" borderId="0" xfId="3" applyNumberFormat="1" applyFont="1" applyFill="1" applyBorder="1" applyAlignment="1">
      <alignment horizontal="center" vertical="center"/>
    </xf>
    <xf numFmtId="2" fontId="0" fillId="8" borderId="16" xfId="0" applyNumberFormat="1" applyFill="1" applyBorder="1" applyAlignment="1">
      <alignment horizontal="center" vertical="center"/>
    </xf>
    <xf numFmtId="1" fontId="1" fillId="8" borderId="0" xfId="2" applyNumberFormat="1" applyFont="1" applyFill="1" applyAlignment="1">
      <alignment horizontal="center" vertical="center"/>
    </xf>
    <xf numFmtId="2" fontId="2" fillId="8" borderId="0" xfId="2" applyNumberFormat="1" applyFill="1" applyAlignment="1">
      <alignment horizontal="center" vertical="center"/>
    </xf>
    <xf numFmtId="165" fontId="0" fillId="8" borderId="0" xfId="0" applyNumberFormat="1" applyFill="1"/>
    <xf numFmtId="165" fontId="2" fillId="8" borderId="16" xfId="0" applyNumberFormat="1" applyFont="1" applyFill="1" applyBorder="1" applyAlignment="1">
      <alignment horizontal="center" vertical="center"/>
    </xf>
    <xf numFmtId="165" fontId="2" fillId="8" borderId="26" xfId="0" applyNumberFormat="1" applyFont="1" applyFill="1" applyBorder="1" applyAlignment="1">
      <alignment horizontal="center" vertical="center"/>
    </xf>
    <xf numFmtId="165" fontId="2" fillId="8" borderId="25" xfId="0" applyNumberFormat="1" applyFont="1" applyFill="1" applyBorder="1" applyAlignment="1">
      <alignment horizontal="center" vertical="center"/>
    </xf>
    <xf numFmtId="165" fontId="2" fillId="8" borderId="0" xfId="0" applyNumberFormat="1" applyFont="1" applyFill="1" applyAlignment="1">
      <alignment horizontal="center" vertical="center"/>
    </xf>
    <xf numFmtId="165" fontId="2" fillId="8" borderId="23" xfId="0" applyNumberFormat="1" applyFont="1" applyFill="1" applyBorder="1" applyAlignment="1">
      <alignment horizontal="center" vertical="center"/>
    </xf>
    <xf numFmtId="0" fontId="2" fillId="8" borderId="0" xfId="0" applyFont="1" applyFill="1"/>
    <xf numFmtId="165" fontId="2" fillId="8" borderId="0" xfId="0" applyNumberFormat="1" applyFont="1" applyFill="1"/>
    <xf numFmtId="0" fontId="0" fillId="8" borderId="0" xfId="0" applyFill="1"/>
    <xf numFmtId="165" fontId="1" fillId="8" borderId="16" xfId="0" applyNumberFormat="1" applyFont="1" applyFill="1" applyBorder="1" applyAlignment="1">
      <alignment horizontal="center" vertical="center"/>
    </xf>
    <xf numFmtId="2" fontId="1" fillId="8" borderId="26" xfId="4" applyNumberFormat="1" applyFill="1" applyBorder="1" applyAlignment="1">
      <alignment horizontal="center" vertical="center"/>
    </xf>
    <xf numFmtId="0" fontId="6" fillId="0" borderId="6" xfId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0" fontId="6" fillId="0" borderId="13" xfId="1" applyFont="1" applyBorder="1" applyAlignment="1">
      <alignment horizontal="center" vertical="center"/>
    </xf>
    <xf numFmtId="0" fontId="6" fillId="0" borderId="6" xfId="1" applyFont="1" applyBorder="1" applyAlignment="1">
      <alignment horizontal="center" vertical="center" wrapText="1"/>
    </xf>
    <xf numFmtId="0" fontId="6" fillId="0" borderId="9" xfId="1" applyFont="1" applyBorder="1" applyAlignment="1">
      <alignment horizontal="center" vertical="center" wrapText="1"/>
    </xf>
    <xf numFmtId="0" fontId="6" fillId="0" borderId="5" xfId="1" applyFont="1" applyBorder="1" applyAlignment="1">
      <alignment horizontal="center" vertical="center" wrapText="1"/>
    </xf>
    <xf numFmtId="0" fontId="6" fillId="0" borderId="11" xfId="1" applyFont="1" applyBorder="1" applyAlignment="1">
      <alignment horizontal="center" vertical="center" wrapText="1"/>
    </xf>
    <xf numFmtId="0" fontId="6" fillId="0" borderId="11" xfId="1" applyFont="1" applyBorder="1" applyAlignment="1">
      <alignment horizontal="center" vertical="center"/>
    </xf>
    <xf numFmtId="0" fontId="6" fillId="0" borderId="5" xfId="1" applyFont="1" applyBorder="1" applyAlignment="1">
      <alignment horizontal="center" vertical="center"/>
    </xf>
    <xf numFmtId="0" fontId="20" fillId="0" borderId="36" xfId="0" applyFont="1" applyBorder="1" applyAlignment="1">
      <alignment horizontal="center" vertical="center"/>
    </xf>
    <xf numFmtId="0" fontId="20" fillId="0" borderId="37" xfId="0" applyFont="1" applyBorder="1" applyAlignment="1">
      <alignment horizontal="center" vertical="center"/>
    </xf>
    <xf numFmtId="0" fontId="20" fillId="0" borderId="38" xfId="0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5" fillId="0" borderId="23" xfId="1" applyFont="1" applyBorder="1" applyAlignment="1">
      <alignment horizontal="center" vertical="center"/>
    </xf>
    <xf numFmtId="0" fontId="5" fillId="0" borderId="1" xfId="1" applyFont="1" applyBorder="1" applyAlignment="1">
      <alignment horizontal="center" vertical="center"/>
    </xf>
    <xf numFmtId="0" fontId="5" fillId="0" borderId="2" xfId="1" applyFont="1" applyBorder="1" applyAlignment="1">
      <alignment horizontal="center" vertical="center"/>
    </xf>
    <xf numFmtId="0" fontId="19" fillId="7" borderId="16" xfId="0" applyFont="1" applyFill="1" applyBorder="1" applyAlignment="1">
      <alignment horizontal="center" vertical="center"/>
    </xf>
    <xf numFmtId="0" fontId="19" fillId="7" borderId="0" xfId="0" applyFont="1" applyFill="1" applyAlignment="1">
      <alignment horizontal="center" vertical="center"/>
    </xf>
    <xf numFmtId="0" fontId="19" fillId="7" borderId="23" xfId="0" applyFont="1" applyFill="1" applyBorder="1" applyAlignment="1">
      <alignment horizontal="center" vertical="center"/>
    </xf>
    <xf numFmtId="0" fontId="19" fillId="7" borderId="27" xfId="0" applyFont="1" applyFill="1" applyBorder="1" applyAlignment="1">
      <alignment horizontal="center" vertical="center"/>
    </xf>
    <xf numFmtId="0" fontId="19" fillId="7" borderId="39" xfId="0" applyFont="1" applyFill="1" applyBorder="1" applyAlignment="1">
      <alignment horizontal="center" vertical="center"/>
    </xf>
    <xf numFmtId="0" fontId="19" fillId="7" borderId="35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19" fillId="0" borderId="40" xfId="0" applyFont="1" applyBorder="1" applyAlignment="1">
      <alignment horizontal="center" vertical="center"/>
    </xf>
    <xf numFmtId="0" fontId="19" fillId="0" borderId="5" xfId="0" applyFont="1" applyBorder="1" applyAlignment="1">
      <alignment horizontal="center" vertical="center"/>
    </xf>
    <xf numFmtId="0" fontId="19" fillId="0" borderId="8" xfId="0" applyFont="1" applyBorder="1" applyAlignment="1">
      <alignment horizontal="center" vertical="center"/>
    </xf>
    <xf numFmtId="0" fontId="0" fillId="5" borderId="15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3" borderId="22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21" fillId="7" borderId="32" xfId="0" applyFont="1" applyFill="1" applyBorder="1" applyAlignment="1">
      <alignment horizontal="center" vertical="center"/>
    </xf>
    <xf numFmtId="0" fontId="21" fillId="7" borderId="33" xfId="0" applyFont="1" applyFill="1" applyBorder="1" applyAlignment="1">
      <alignment horizontal="center" vertical="center"/>
    </xf>
    <xf numFmtId="0" fontId="21" fillId="7" borderId="34" xfId="0" applyFont="1" applyFill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7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22" xfId="2" applyFont="1" applyBorder="1" applyAlignment="1">
      <alignment horizontal="center" vertical="center" wrapText="1"/>
    </xf>
    <xf numFmtId="0" fontId="6" fillId="0" borderId="7" xfId="2" applyFont="1" applyBorder="1" applyAlignment="1">
      <alignment horizontal="center" vertical="center" wrapText="1"/>
    </xf>
    <xf numFmtId="0" fontId="19" fillId="0" borderId="16" xfId="0" applyFont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19" fillId="0" borderId="23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6" fillId="16" borderId="6" xfId="1" applyFont="1" applyFill="1" applyBorder="1" applyAlignment="1">
      <alignment horizontal="center" vertical="center" wrapText="1"/>
    </xf>
    <xf numFmtId="0" fontId="6" fillId="16" borderId="9" xfId="1" applyFont="1" applyFill="1" applyBorder="1" applyAlignment="1">
      <alignment horizontal="center" vertical="center" wrapText="1"/>
    </xf>
    <xf numFmtId="0" fontId="6" fillId="16" borderId="13" xfId="1" applyFont="1" applyFill="1" applyBorder="1" applyAlignment="1">
      <alignment horizontal="center" vertical="center" wrapText="1"/>
    </xf>
    <xf numFmtId="0" fontId="6" fillId="7" borderId="11" xfId="1" applyFont="1" applyFill="1" applyBorder="1" applyAlignment="1">
      <alignment horizontal="center" vertical="center"/>
    </xf>
    <xf numFmtId="0" fontId="6" fillId="7" borderId="9" xfId="1" applyFont="1" applyFill="1" applyBorder="1" applyAlignment="1">
      <alignment horizontal="center" vertical="center"/>
    </xf>
    <xf numFmtId="0" fontId="6" fillId="7" borderId="13" xfId="1" applyFont="1" applyFill="1" applyBorder="1" applyAlignment="1">
      <alignment horizontal="center" vertical="center"/>
    </xf>
    <xf numFmtId="0" fontId="6" fillId="0" borderId="13" xfId="1" applyFont="1" applyBorder="1" applyAlignment="1">
      <alignment horizontal="center" vertical="center" wrapText="1"/>
    </xf>
    <xf numFmtId="0" fontId="6" fillId="12" borderId="11" xfId="1" applyFont="1" applyFill="1" applyBorder="1" applyAlignment="1">
      <alignment horizontal="center" vertical="center"/>
    </xf>
    <xf numFmtId="0" fontId="6" fillId="12" borderId="9" xfId="1" applyFont="1" applyFill="1" applyBorder="1" applyAlignment="1">
      <alignment horizontal="center" vertical="center"/>
    </xf>
    <xf numFmtId="0" fontId="6" fillId="12" borderId="13" xfId="1" applyFont="1" applyFill="1" applyBorder="1" applyAlignment="1">
      <alignment horizontal="center" vertical="center"/>
    </xf>
    <xf numFmtId="0" fontId="0" fillId="12" borderId="55" xfId="0" applyFill="1" applyBorder="1" applyAlignment="1">
      <alignment horizontal="center" vertical="center"/>
    </xf>
    <xf numFmtId="0" fontId="0" fillId="12" borderId="56" xfId="0" applyFill="1" applyBorder="1" applyAlignment="1">
      <alignment horizontal="center" vertical="center"/>
    </xf>
    <xf numFmtId="0" fontId="0" fillId="3" borderId="55" xfId="0" applyFill="1" applyBorder="1" applyAlignment="1">
      <alignment horizontal="center" vertical="center"/>
    </xf>
    <xf numFmtId="0" fontId="0" fillId="13" borderId="55" xfId="0" applyFill="1" applyBorder="1" applyAlignment="1">
      <alignment horizontal="center" vertical="center"/>
    </xf>
    <xf numFmtId="0" fontId="0" fillId="2" borderId="55" xfId="0" applyFill="1" applyBorder="1" applyAlignment="1">
      <alignment horizontal="center" vertical="center"/>
    </xf>
    <xf numFmtId="0" fontId="0" fillId="7" borderId="55" xfId="0" applyFill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55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14" borderId="46" xfId="0" applyFill="1" applyBorder="1" applyAlignment="1">
      <alignment horizontal="center" vertical="center"/>
    </xf>
    <xf numFmtId="0" fontId="0" fillId="14" borderId="55" xfId="0" applyFill="1" applyBorder="1" applyAlignment="1">
      <alignment horizontal="center" vertical="center"/>
    </xf>
    <xf numFmtId="0" fontId="3" fillId="0" borderId="55" xfId="0" applyFont="1" applyBorder="1" applyAlignment="1">
      <alignment horizontal="center" vertical="center"/>
    </xf>
    <xf numFmtId="0" fontId="6" fillId="5" borderId="6" xfId="1" applyFont="1" applyFill="1" applyBorder="1" applyAlignment="1">
      <alignment horizontal="center" vertical="center" wrapText="1"/>
    </xf>
    <xf numFmtId="0" fontId="6" fillId="5" borderId="9" xfId="1" applyFont="1" applyFill="1" applyBorder="1" applyAlignment="1">
      <alignment horizontal="center" vertical="center" wrapText="1"/>
    </xf>
    <xf numFmtId="0" fontId="6" fillId="5" borderId="5" xfId="1" applyFont="1" applyFill="1" applyBorder="1" applyAlignment="1">
      <alignment horizontal="center" vertical="center" wrapText="1"/>
    </xf>
    <xf numFmtId="0" fontId="6" fillId="6" borderId="11" xfId="1" applyFont="1" applyFill="1" applyBorder="1" applyAlignment="1">
      <alignment horizontal="center" vertical="center" wrapText="1"/>
    </xf>
    <xf numFmtId="0" fontId="6" fillId="6" borderId="9" xfId="1" applyFont="1" applyFill="1" applyBorder="1" applyAlignment="1">
      <alignment horizontal="center" vertical="center" wrapText="1"/>
    </xf>
    <xf numFmtId="0" fontId="6" fillId="6" borderId="5" xfId="1" applyFont="1" applyFill="1" applyBorder="1" applyAlignment="1">
      <alignment horizontal="center" vertical="center" wrapText="1"/>
    </xf>
  </cellXfs>
  <cellStyles count="6">
    <cellStyle name="Обычный" xfId="0" builtinId="0"/>
    <cellStyle name="Обычный 2" xfId="2" xr:uid="{409B38F7-E60C-41F4-BFCE-DA2A82E0831C}"/>
    <cellStyle name="Процентный 2" xfId="3" xr:uid="{0448070D-CCF6-4782-9CB6-719FE6B5C145}"/>
    <cellStyle name="Normal 2" xfId="4" xr:uid="{D6A5E273-122D-4608-8FB9-C0914CFC4620}"/>
    <cellStyle name="Normal 3" xfId="1" xr:uid="{62A27066-CFE3-4D35-83AF-793041CCB628}"/>
    <cellStyle name="Normal 4" xfId="5" xr:uid="{D47254EC-D5AA-49E3-ACEC-1F71F7360D47}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00C3"/>
      <color rgb="FF67C5E2"/>
      <color rgb="FF00F900"/>
      <color rgb="FF67E5F8"/>
      <color rgb="FFFFA700"/>
      <color rgb="FFF6BA18"/>
      <color rgb="FF00F401"/>
      <color rgb="FF00FF00"/>
      <color rgb="FF002DE9"/>
      <color rgb="FF6CA94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charts/_rels/chart101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104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62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63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64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65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66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67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68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69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70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71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72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73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74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75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76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77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78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79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80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81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82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84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86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89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92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95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98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v>Q-1</c:v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4"/>
                </a:solidFill>
              </a:ln>
            </c:spPr>
          </c:marker>
          <c:trendline>
            <c:spPr>
              <a:ln w="19050">
                <a:solidFill>
                  <a:schemeClr val="accent4"/>
                </a:solidFill>
                <a:prstDash val="lgDash"/>
              </a:ln>
            </c:spPr>
            <c:trendlineType val="exp"/>
            <c:dispRSqr val="1"/>
            <c:dispEq val="1"/>
            <c:trendlineLbl>
              <c:layout>
                <c:manualLayout>
                  <c:x val="0.11304358015230197"/>
                  <c:y val="-0.10292517297683418"/>
                </c:manualLayout>
              </c:layout>
              <c:numFmt formatCode="General" sourceLinked="0"/>
            </c:trendlineLbl>
          </c:trendline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FIG!$W$55:$W$57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4-70B4-CC4F-B3F7-A60157D5C7CD}"/>
            </c:ext>
          </c:extLst>
        </c:ser>
        <c:ser>
          <c:idx val="0"/>
          <c:order val="1"/>
          <c:tx>
            <c:v>Q-2</c:v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>
                <a:solidFill>
                  <a:schemeClr val="accent1"/>
                </a:solidFill>
                <a:prstDash val="solid"/>
              </a:ln>
            </c:spPr>
            <c:trendlineType val="exp"/>
            <c:dispRSqr val="1"/>
            <c:dispEq val="1"/>
            <c:trendlineLbl>
              <c:layout>
                <c:manualLayout>
                  <c:x val="-0.25791734398117822"/>
                  <c:y val="-0.24410841013768614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chemeClr val="accent2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y = 5,02e</a:t>
                    </a:r>
                    <a:r>
                      <a:rPr lang="en-US" b="1" baseline="30000">
                        <a:solidFill>
                          <a:schemeClr val="accent2"/>
                        </a:solidFill>
                      </a:rPr>
                      <a:t>-0,03x</a:t>
                    </a:r>
                    <a:br>
                      <a:rPr lang="en-US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R² = 0,86</a:t>
                    </a:r>
                    <a:endParaRPr lang="en-US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FIG!$W$58:$W$66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C-70B4-CC4F-B3F7-A60157D5C7CD}"/>
            </c:ext>
          </c:extLst>
        </c:ser>
        <c:ser>
          <c:idx val="7"/>
          <c:order val="2"/>
          <c:tx>
            <c:v>Q-3</c:v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9050"/>
            </c:spPr>
            <c:trendlineType val="exp"/>
            <c:dispRSqr val="1"/>
            <c:dispEq val="1"/>
            <c:trendlineLbl>
              <c:layout>
                <c:manualLayout>
                  <c:x val="-0.29733057587491929"/>
                  <c:y val="-0.20998857341290667"/>
                </c:manualLayout>
              </c:layout>
              <c:tx>
                <c:rich>
                  <a:bodyPr/>
                  <a:lstStyle/>
                  <a:p>
                    <a:pPr>
                      <a:defRPr b="1"/>
                    </a:pPr>
                    <a:r>
                      <a:rPr lang="en-US" b="1" baseline="0"/>
                      <a:t>y = 3,97e</a:t>
                    </a:r>
                    <a:r>
                      <a:rPr lang="en-US" b="1" baseline="30000"/>
                      <a:t>-0,02x</a:t>
                    </a:r>
                    <a:br>
                      <a:rPr lang="en-US" b="1" baseline="0"/>
                    </a:br>
                    <a:r>
                      <a:rPr lang="en-US" b="1" baseline="0"/>
                      <a:t>R² = 0,94</a:t>
                    </a:r>
                    <a:endParaRPr lang="en-US" b="1"/>
                  </a:p>
                </c:rich>
              </c:tx>
              <c:numFmt formatCode="General" sourceLinked="0"/>
            </c:trendlineLbl>
          </c:trendline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FIG!$W$46:$W$54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3-70B4-CC4F-B3F7-A60157D5C7CD}"/>
            </c:ext>
          </c:extLst>
        </c:ser>
        <c:ser>
          <c:idx val="6"/>
          <c:order val="3"/>
          <c:tx>
            <c:v>Q-4</c:v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9050">
                <a:solidFill>
                  <a:srgbClr val="FF0000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-0.23642611883447279"/>
                  <c:y val="-0.1402885119381051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rgbClr val="FF0000"/>
                        </a:solidFill>
                      </a:defRPr>
                    </a:pPr>
                    <a:r>
                      <a:rPr lang="en-US" b="1" baseline="0">
                        <a:solidFill>
                          <a:srgbClr val="FF0000"/>
                        </a:solidFill>
                      </a:rPr>
                      <a:t>y = 3,45e</a:t>
                    </a:r>
                    <a:r>
                      <a:rPr lang="en-US" b="1" baseline="30000">
                        <a:solidFill>
                          <a:srgbClr val="FF0000"/>
                        </a:solidFill>
                      </a:rPr>
                      <a:t>-0,02x</a:t>
                    </a:r>
                    <a:br>
                      <a:rPr lang="en-US" b="1" baseline="0">
                        <a:solidFill>
                          <a:srgbClr val="FF0000"/>
                        </a:solidFill>
                      </a:rPr>
                    </a:br>
                    <a:r>
                      <a:rPr lang="en-US" b="1" baseline="0">
                        <a:solidFill>
                          <a:srgbClr val="FF0000"/>
                        </a:solidFill>
                      </a:rPr>
                      <a:t>R² = 0,72</a:t>
                    </a:r>
                    <a:endParaRPr lang="en-US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FIG!$W$28:$W$45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2-70B4-CC4F-B3F7-A60157D5C7CD}"/>
            </c:ext>
          </c:extLst>
        </c:ser>
        <c:ser>
          <c:idx val="5"/>
          <c:order val="4"/>
          <c:tx>
            <c:v>QF</c:v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6">
                  <a:alpha val="50000"/>
                </a:schemeClr>
              </a:solidFill>
              <a:ln w="12700">
                <a:solidFill>
                  <a:schemeClr val="accent6"/>
                </a:solidFill>
              </a:ln>
            </c:spPr>
          </c:marker>
          <c:trendline>
            <c:spPr>
              <a:ln w="19050">
                <a:solidFill>
                  <a:schemeClr val="accent6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9.9138293298795935E-2"/>
                  <c:y val="8.2691797041443971E-2"/>
                </c:manualLayout>
              </c:layout>
              <c:tx>
                <c:rich>
                  <a:bodyPr/>
                  <a:lstStyle/>
                  <a:p>
                    <a:pPr>
                      <a:defRPr b="1">
                        <a:solidFill>
                          <a:schemeClr val="accent1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y = 3,03e</a:t>
                    </a:r>
                    <a:r>
                      <a:rPr lang="en-US" b="1" baseline="30000">
                        <a:solidFill>
                          <a:schemeClr val="accent1"/>
                        </a:solidFill>
                      </a:rPr>
                      <a:t>-0,01x</a:t>
                    </a:r>
                    <a:br>
                      <a:rPr lang="en-US" b="1" baseline="0">
                        <a:solidFill>
                          <a:schemeClr val="accent1"/>
                        </a:solidFill>
                      </a:rPr>
                    </a:b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R² = 0,54</a:t>
                    </a:r>
                    <a:endParaRPr lang="en-US" b="1">
                      <a:solidFill>
                        <a:schemeClr val="accent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FIG!$W$14:$W$27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1-70B4-CC4F-B3F7-A60157D5C7CD}"/>
            </c:ext>
          </c:extLst>
        </c:ser>
        <c:ser>
          <c:idx val="4"/>
          <c:order val="5"/>
          <c:tx>
            <c:v>Субграувакковый песчаник</c:v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dPt>
            <c:idx val="0"/>
            <c:marker>
              <c:symbol val="none"/>
            </c:marker>
            <c:bubble3D val="0"/>
            <c:spPr/>
          </c:dPt>
          <c:xVal>
            <c:numRef>
              <c:f>FIG!$AS$13</c:f>
              <c:numCache>
                <c:formatCode>0.00</c:formatCode>
                <c:ptCount val="1"/>
                <c:pt idx="0">
                  <c:v>4.3852033191477195</c:v>
                </c:pt>
              </c:numCache>
            </c:numRef>
          </c:xVal>
          <c:yVal>
            <c:numRef>
              <c:f>FIG!$W$13</c:f>
              <c:numCache>
                <c:formatCode>0.00</c:formatCode>
                <c:ptCount val="1"/>
                <c:pt idx="0">
                  <c:v>2.4242666666666666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0-70B4-CC4F-B3F7-A60157D5C7CD}"/>
            </c:ext>
          </c:extLst>
        </c:ser>
        <c:ser>
          <c:idx val="1"/>
          <c:order val="6"/>
          <c:tx>
            <c:v>Базальт</c:v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FIG!$AS$5:$AS$7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FIG!$W$5:$W$7</c:f>
              <c:numCache>
                <c:formatCode>0.00</c:formatCode>
                <c:ptCount val="3"/>
                <c:pt idx="0">
                  <c:v>1.5110333333333335</c:v>
                </c:pt>
                <c:pt idx="1">
                  <c:v>1.3566499999999999</c:v>
                </c:pt>
                <c:pt idx="2">
                  <c:v>1.3535000000000001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D-70B4-CC4F-B3F7-A60157D5C7CD}"/>
            </c:ext>
          </c:extLst>
        </c:ser>
        <c:ser>
          <c:idx val="3"/>
          <c:order val="7"/>
          <c:tx>
            <c:v>Габбро</c:v>
          </c:tx>
          <c:spPr>
            <a:ln w="19050">
              <a:noFill/>
            </a:ln>
          </c:spPr>
          <c:marker>
            <c:symbol val="star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FIG!$AS$9:$AS$11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FIG!$W$9:$W$11</c:f>
              <c:numCache>
                <c:formatCode>0.00</c:formatCode>
                <c:ptCount val="3"/>
                <c:pt idx="0">
                  <c:v>2.2137500000000001</c:v>
                </c:pt>
                <c:pt idx="1">
                  <c:v>2.2054999999999998</c:v>
                </c:pt>
                <c:pt idx="2">
                  <c:v>2.1789333333333332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F-70B4-CC4F-B3F7-A60157D5C7CD}"/>
            </c:ext>
          </c:extLst>
        </c:ser>
        <c:ser>
          <c:idx val="2"/>
          <c:order val="8"/>
          <c:tx>
            <c:v>Глина</c:v>
          </c:tx>
          <c:spPr>
            <a:ln w="19050">
              <a:noFill/>
            </a:ln>
          </c:spPr>
          <c:marker>
            <c:symbol val="plus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FIG!$AS$8</c:f>
              <c:numCache>
                <c:formatCode>0.00</c:formatCode>
                <c:ptCount val="1"/>
                <c:pt idx="0">
                  <c:v>1.7724100614620815</c:v>
                </c:pt>
              </c:numCache>
            </c:numRef>
          </c:xVal>
          <c:yVal>
            <c:numRef>
              <c:f>FIG!$W$8</c:f>
              <c:numCache>
                <c:formatCode>0.00</c:formatCode>
                <c:ptCount val="1"/>
                <c:pt idx="0">
                  <c:v>2.6860500000000003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E-70B4-CC4F-B3F7-A60157D5C7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scatterChart>
        <c:scatterStyle val="smoothMarker"/>
        <c:varyColors val="0"/>
        <c:ser>
          <c:idx val="9"/>
          <c:order val="9"/>
          <c:tx>
            <c:v>БД</c:v>
          </c:tx>
          <c:spPr>
            <a:ln>
              <a:solidFill>
                <a:schemeClr val="bg2">
                  <a:lumMod val="25000"/>
                </a:schemeClr>
              </a:solidFill>
              <a:prstDash val="lgDash"/>
            </a:ln>
          </c:spPr>
          <c:marker>
            <c:symbol val="none"/>
          </c:marker>
          <c:dPt>
            <c:idx val="7"/>
            <c:bubble3D val="0"/>
            <c:spPr>
              <a:ln>
                <a:solidFill>
                  <a:schemeClr val="bg2">
                    <a:lumMod val="25000"/>
                  </a:schemeClr>
                </a:solidFill>
                <a:prstDash val="lgDash"/>
              </a:ln>
            </c:spPr>
            <c:extLst>
              <c:ext xmlns:c16="http://schemas.microsoft.com/office/drawing/2014/chart" uri="{C3380CC4-5D6E-409C-BE32-E72D297353CC}">
                <c16:uniqueId val="{00000007-8D8F-C344-BC5C-F438D2AD8EEB}"/>
              </c:ext>
            </c:extLst>
          </c:dPt>
          <c:dPt>
            <c:idx val="14"/>
            <c:bubble3D val="0"/>
            <c:spPr>
              <a:ln>
                <a:solidFill>
                  <a:schemeClr val="bg2">
                    <a:lumMod val="25000"/>
                  </a:schemeClr>
                </a:solidFill>
                <a:prstDash val="lgDash"/>
              </a:ln>
            </c:spPr>
            <c:extLst>
              <c:ext xmlns:c16="http://schemas.microsoft.com/office/drawing/2014/chart" uri="{C3380CC4-5D6E-409C-BE32-E72D297353CC}">
                <c16:uniqueId val="{00000008-8D8F-C344-BC5C-F438D2AD8EEB}"/>
              </c:ext>
            </c:extLst>
          </c:dPt>
          <c:xVal>
            <c:numRef>
              <c:f>FIG!$DL$5:$DL$25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 formatCode="0.0">
                  <c:v>2</c:v>
                </c:pt>
                <c:pt idx="3" formatCode="0.0">
                  <c:v>3</c:v>
                </c:pt>
                <c:pt idx="4">
                  <c:v>4</c:v>
                </c:pt>
                <c:pt idx="5">
                  <c:v>5</c:v>
                </c:pt>
                <c:pt idx="6" formatCode="0.0">
                  <c:v>6</c:v>
                </c:pt>
                <c:pt idx="7" formatCode="0.0">
                  <c:v>7</c:v>
                </c:pt>
                <c:pt idx="8">
                  <c:v>8</c:v>
                </c:pt>
                <c:pt idx="9">
                  <c:v>9</c:v>
                </c:pt>
                <c:pt idx="10" formatCode="0.0">
                  <c:v>10</c:v>
                </c:pt>
                <c:pt idx="11" formatCode="0.0">
                  <c:v>11</c:v>
                </c:pt>
                <c:pt idx="12">
                  <c:v>12</c:v>
                </c:pt>
                <c:pt idx="13">
                  <c:v>13</c:v>
                </c:pt>
                <c:pt idx="14" formatCode="0.0">
                  <c:v>14</c:v>
                </c:pt>
                <c:pt idx="15" formatCode="0.0">
                  <c:v>15</c:v>
                </c:pt>
                <c:pt idx="16">
                  <c:v>16</c:v>
                </c:pt>
                <c:pt idx="17">
                  <c:v>17</c:v>
                </c:pt>
                <c:pt idx="18" formatCode="0.0">
                  <c:v>18</c:v>
                </c:pt>
                <c:pt idx="19" formatCode="0.0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FIG!$DM$5:$DM$25</c:f>
              <c:numCache>
                <c:formatCode>General</c:formatCode>
                <c:ptCount val="21"/>
                <c:pt idx="0">
                  <c:v>6.2522000000000002</c:v>
                </c:pt>
                <c:pt idx="1">
                  <c:v>5.9235350162705434</c:v>
                </c:pt>
                <c:pt idx="2">
                  <c:v>5.6121472584023655</c:v>
                </c:pt>
                <c:pt idx="3">
                  <c:v>5.3171284990264445</c:v>
                </c:pt>
                <c:pt idx="4">
                  <c:v>5.0376182543733696</c:v>
                </c:pt>
                <c:pt idx="5">
                  <c:v>4.7728012744928732</c:v>
                </c:pt>
                <c:pt idx="6">
                  <c:v>4.5219051654072508</c:v>
                </c:pt>
                <c:pt idx="7">
                  <c:v>4.2841981362631545</c:v>
                </c:pt>
                <c:pt idx="8">
                  <c:v>4.0589868649108789</c:v>
                </c:pt>
                <c:pt idx="9">
                  <c:v>3.8456144756856441</c:v>
                </c:pt>
                <c:pt idx="10">
                  <c:v>3.6434586234926583</c:v>
                </c:pt>
                <c:pt idx="11">
                  <c:v>3.4519296786077915</c:v>
                </c:pt>
                <c:pt idx="12">
                  <c:v>3.2704690068994555</c:v>
                </c:pt>
                <c:pt idx="13">
                  <c:v>3.0985473404555957</c:v>
                </c:pt>
                <c:pt idx="14">
                  <c:v>2.9356632338633895</c:v>
                </c:pt>
                <c:pt idx="15">
                  <c:v>2.7813416016390726</c:v>
                </c:pt>
                <c:pt idx="16">
                  <c:v>2.6351323325419922</c:v>
                </c:pt>
                <c:pt idx="17">
                  <c:v>2.4966089767312569</c:v>
                </c:pt>
                <c:pt idx="18">
                  <c:v>2.3653675019357938</c:v>
                </c:pt>
                <c:pt idx="19">
                  <c:v>2.2410251150099256</c:v>
                </c:pt>
                <c:pt idx="20">
                  <c:v>2.1232191454372882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3B-70B4-CC4F-B3F7-A60157D5C7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ru-RU" sz="1800" b="1" i="0" baseline="0">
                    <a:effectLst/>
                  </a:rPr>
                  <a:t>Кп,</a:t>
                </a:r>
                <a:r>
                  <a:rPr lang="en-US" sz="1800" b="1" i="0" baseline="0">
                    <a:effectLst/>
                  </a:rPr>
                  <a:t>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ax val="5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u="none" strike="noStrike" baseline="0">
                    <a:effectLst/>
                  </a:rPr>
                  <a:t>Вт/(м·К) 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trendline>
            <c:spPr>
              <a:ln w="15875">
                <a:solidFill>
                  <a:srgbClr val="FFA700"/>
                </a:solidFill>
                <a:prstDash val="lgDash"/>
              </a:ln>
            </c:spPr>
            <c:trendlineType val="linear"/>
            <c:dispRSqr val="0"/>
            <c:dispEq val="0"/>
          </c:trendline>
          <c:xVal>
            <c:numRef>
              <c:f>FIG!$W$55:$W$57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xVal>
          <c:yVal>
            <c:numRef>
              <c:f>FIG!$AK$55:$AK$57</c:f>
              <c:numCache>
                <c:formatCode>0</c:formatCode>
                <c:ptCount val="3"/>
                <c:pt idx="0">
                  <c:v>4128.123333333333</c:v>
                </c:pt>
                <c:pt idx="1">
                  <c:v>4304.6766666666663</c:v>
                </c:pt>
                <c:pt idx="2">
                  <c:v>4715.623333333333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FA8-D843-9C25-FE4C11A7C13D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E5F8">
                  <a:alpha val="50000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trendline>
            <c:spPr>
              <a:ln w="15875">
                <a:solidFill>
                  <a:srgbClr val="00B0F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3.5084858586819138E-2"/>
                  <c:y val="0.35713011639484094"/>
                </c:manualLayout>
              </c:layout>
              <c:tx>
                <c:rich>
                  <a:bodyPr/>
                  <a:lstStyle/>
                  <a:p>
                    <a:pPr>
                      <a:defRPr sz="1400" b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1098x - 418</a:t>
                    </a:r>
                    <a:br>
                      <a:rPr lang="en-US" sz="1400" b="0" baseline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0,76</a:t>
                    </a:r>
                    <a:endParaRPr lang="en-US" sz="1400" b="0">
                      <a:solidFill>
                        <a:srgbClr val="0070C0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FIG!$W$58:$W$66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xVal>
          <c:yVal>
            <c:numRef>
              <c:f>FIG!$AK$58:$AK$66</c:f>
              <c:numCache>
                <c:formatCode>0</c:formatCode>
                <c:ptCount val="9"/>
                <c:pt idx="0">
                  <c:v>4145.3066666666664</c:v>
                </c:pt>
                <c:pt idx="1">
                  <c:v>3998.0699999999997</c:v>
                </c:pt>
                <c:pt idx="2">
                  <c:v>4052.69</c:v>
                </c:pt>
                <c:pt idx="3">
                  <c:v>3739.5233333333331</c:v>
                </c:pt>
                <c:pt idx="4">
                  <c:v>3663.39</c:v>
                </c:pt>
                <c:pt idx="5">
                  <c:v>3414.9133333333339</c:v>
                </c:pt>
                <c:pt idx="6">
                  <c:v>3259.03</c:v>
                </c:pt>
                <c:pt idx="7">
                  <c:v>3386.9133333333334</c:v>
                </c:pt>
                <c:pt idx="8">
                  <c:v>3200.5033333333336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FA8-D843-9C25-FE4C11A7C13D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000"/>
                </a:srgbClr>
              </a:solidFill>
              <a:ln w="12700">
                <a:solidFill>
                  <a:srgbClr val="00B050"/>
                </a:solidFill>
              </a:ln>
            </c:spPr>
          </c:marker>
          <c:trendline>
            <c:spPr>
              <a:ln w="15875">
                <a:solidFill>
                  <a:srgbClr val="00B05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1.7840123025578428E-2"/>
                  <c:y val="-0.1108030166590814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1992x - 1947</a:t>
                    </a:r>
                    <a:br>
                      <a:rPr lang="en-US" sz="1400" b="0" baseline="0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0,61</a:t>
                    </a:r>
                    <a:endParaRPr lang="en-US" sz="1400" b="0">
                      <a:solidFill>
                        <a:srgbClr val="00B050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FIG!$W$14:$W$27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xVal>
          <c:yVal>
            <c:numRef>
              <c:f>FIG!$AK$14:$AK$27</c:f>
              <c:numCache>
                <c:formatCode>0</c:formatCode>
                <c:ptCount val="14"/>
                <c:pt idx="0">
                  <c:v>3945.67</c:v>
                </c:pt>
                <c:pt idx="1">
                  <c:v>3613.22</c:v>
                </c:pt>
                <c:pt idx="2">
                  <c:v>3180.7700000000004</c:v>
                </c:pt>
                <c:pt idx="3">
                  <c:v>3147.2299999999996</c:v>
                </c:pt>
                <c:pt idx="4">
                  <c:v>3223.8733333333334</c:v>
                </c:pt>
                <c:pt idx="5">
                  <c:v>3202.3799999999997</c:v>
                </c:pt>
                <c:pt idx="6">
                  <c:v>3735.1299999999997</c:v>
                </c:pt>
                <c:pt idx="7">
                  <c:v>3205.2666666666664</c:v>
                </c:pt>
                <c:pt idx="8">
                  <c:v>3371.0666666666671</c:v>
                </c:pt>
                <c:pt idx="9">
                  <c:v>3239.9900000000002</c:v>
                </c:pt>
                <c:pt idx="10">
                  <c:v>3293.0166666666669</c:v>
                </c:pt>
                <c:pt idx="11">
                  <c:v>4544.1533333333327</c:v>
                </c:pt>
                <c:pt idx="12">
                  <c:v>3037.0766666666664</c:v>
                </c:pt>
                <c:pt idx="13">
                  <c:v>3086.2333333333331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FA8-D843-9C25-FE4C11A7C13D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5875">
                <a:solidFill>
                  <a:srgbClr val="FF000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3.50890433266315E-2"/>
                  <c:y val="0.42943195670966666"/>
                </c:manualLayout>
              </c:layout>
              <c:tx>
                <c:rich>
                  <a:bodyPr/>
                  <a:lstStyle/>
                  <a:p>
                    <a:pPr>
                      <a:defRPr sz="1400" b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1600x - 1259</a:t>
                    </a:r>
                    <a:br>
                      <a:rPr lang="en-US" sz="1400" b="0" baseline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0,68</a:t>
                    </a:r>
                    <a:endParaRPr lang="en-US" sz="1400" b="0">
                      <a:solidFill>
                        <a:srgbClr val="FF0000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FIG!$W$28:$W$45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xVal>
          <c:yVal>
            <c:numRef>
              <c:f>FIG!$AK$28:$AK$45</c:f>
              <c:numCache>
                <c:formatCode>0</c:formatCode>
                <c:ptCount val="18"/>
                <c:pt idx="0">
                  <c:v>3557.2666666666664</c:v>
                </c:pt>
                <c:pt idx="1">
                  <c:v>3320.7400000000002</c:v>
                </c:pt>
                <c:pt idx="2">
                  <c:v>4455.2566666666671</c:v>
                </c:pt>
                <c:pt idx="3">
                  <c:v>4200.55</c:v>
                </c:pt>
                <c:pt idx="4">
                  <c:v>3761.6</c:v>
                </c:pt>
                <c:pt idx="5">
                  <c:v>3835.1200000000003</c:v>
                </c:pt>
                <c:pt idx="6">
                  <c:v>3261.9733333333334</c:v>
                </c:pt>
                <c:pt idx="7">
                  <c:v>3656.646666666667</c:v>
                </c:pt>
                <c:pt idx="8">
                  <c:v>3350.4333333333329</c:v>
                </c:pt>
                <c:pt idx="9">
                  <c:v>3808.9866666666671</c:v>
                </c:pt>
                <c:pt idx="10">
                  <c:v>4153.7700000000004</c:v>
                </c:pt>
                <c:pt idx="11">
                  <c:v>3373.1766666666663</c:v>
                </c:pt>
                <c:pt idx="12">
                  <c:v>3558.1766666666667</c:v>
                </c:pt>
                <c:pt idx="13">
                  <c:v>4035.1733333333336</c:v>
                </c:pt>
                <c:pt idx="14">
                  <c:v>3276.7233333333334</c:v>
                </c:pt>
                <c:pt idx="15">
                  <c:v>3213.5466666666666</c:v>
                </c:pt>
                <c:pt idx="16">
                  <c:v>3065.3066666666668</c:v>
                </c:pt>
                <c:pt idx="17">
                  <c:v>2996.7366666666671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FA8-D843-9C25-FE4C11A7C13D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2356497696012131"/>
                  <c:y val="-7.3421069985006068E-2"/>
                </c:manualLayout>
              </c:layout>
              <c:tx>
                <c:rich>
                  <a:bodyPr/>
                  <a:lstStyle/>
                  <a:p>
                    <a:pPr>
                      <a:defRPr sz="1400" b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1749x - 2115</a:t>
                    </a:r>
                    <a:br>
                      <a:rPr lang="en-US" sz="1400" b="0" baseline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0,96</a:t>
                    </a:r>
                    <a:endParaRPr lang="en-US" sz="1400" b="0">
                      <a:solidFill>
                        <a:schemeClr val="tx1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FIG!$W$46:$W$54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xVal>
          <c:yVal>
            <c:numRef>
              <c:f>FIG!$AK$46:$AK$54</c:f>
              <c:numCache>
                <c:formatCode>0</c:formatCode>
                <c:ptCount val="9"/>
                <c:pt idx="0">
                  <c:v>4050.2366666666662</c:v>
                </c:pt>
                <c:pt idx="1">
                  <c:v>3875.22</c:v>
                </c:pt>
                <c:pt idx="2">
                  <c:v>4196.2133333333331</c:v>
                </c:pt>
                <c:pt idx="3">
                  <c:v>3226.5266666666666</c:v>
                </c:pt>
                <c:pt idx="4">
                  <c:v>3542.8033333333333</c:v>
                </c:pt>
                <c:pt idx="5">
                  <c:v>3656.1933333333332</c:v>
                </c:pt>
                <c:pt idx="6">
                  <c:v>3086.5499999999997</c:v>
                </c:pt>
                <c:pt idx="7">
                  <c:v>3369.7533333333336</c:v>
                </c:pt>
                <c:pt idx="8">
                  <c:v>3153.53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5FA8-D843-9C25-FE4C11A7C1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5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λ</a:t>
                </a:r>
                <a:r>
                  <a:rPr lang="en-US" sz="1600" b="0" i="0" baseline="-25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||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 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W·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m</a:t>
                </a:r>
                <a:r>
                  <a:rPr lang="ru-RU" sz="1600" b="0" i="0" baseline="30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-1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·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K</a:t>
                </a:r>
                <a:r>
                  <a:rPr lang="ru-RU" sz="1600" b="0" i="0" baseline="30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-1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 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   </a:t>
                </a:r>
                <a:endParaRPr lang="ru-RU" sz="1600" b="0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5000"/>
          <c:min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V</a:t>
                </a:r>
                <a:r>
                  <a:rPr lang="en-US" sz="1600" baseline="-25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p</a:t>
                </a:r>
                <a:r>
                  <a:rPr lang="en-US" sz="16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</a:t>
                </a:r>
                <a:r>
                  <a:rPr lang="ru-RU" sz="16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m</a:t>
                </a:r>
                <a:r>
                  <a:rPr lang="en-US" sz="16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/s</a:t>
                </a:r>
                <a:endParaRPr lang="ru-RU" sz="1600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marker>
            <c:symbol val="circle"/>
            <c:size val="6"/>
          </c:marker>
          <c:trendline>
            <c:trendlineType val="linear"/>
            <c:dispRSqr val="1"/>
            <c:dispEq val="1"/>
            <c:trendlineLbl>
              <c:layout>
                <c:manualLayout>
                  <c:x val="-0.38994453386696831"/>
                  <c:y val="5.9682053961264319E-3"/>
                </c:manualLayout>
              </c:layout>
              <c:numFmt formatCode="General" sourceLinked="0"/>
            </c:trendlineLbl>
          </c:trendline>
          <c:xVal>
            <c:numRef>
              <c:f>'C qz b'!$E$23:$E$31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'C qz b'!$H$23:$H$31</c:f>
              <c:numCache>
                <c:formatCode>0.00</c:formatCode>
                <c:ptCount val="9"/>
                <c:pt idx="0">
                  <c:v>1.7777500000000002</c:v>
                </c:pt>
                <c:pt idx="1">
                  <c:v>1.7823166666666665</c:v>
                </c:pt>
                <c:pt idx="2">
                  <c:v>1.8397000000000001</c:v>
                </c:pt>
                <c:pt idx="3">
                  <c:v>1.8021833333333332</c:v>
                </c:pt>
                <c:pt idx="4">
                  <c:v>1.7119333333333333</c:v>
                </c:pt>
                <c:pt idx="5">
                  <c:v>1.7135666666666669</c:v>
                </c:pt>
                <c:pt idx="6">
                  <c:v>1.5829</c:v>
                </c:pt>
                <c:pt idx="7">
                  <c:v>1.69425</c:v>
                </c:pt>
                <c:pt idx="8">
                  <c:v>1.7516333333333334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8E0-5648-B9F8-56998EF6DFE9}"/>
            </c:ext>
          </c:extLst>
        </c:ser>
        <c:ser>
          <c:idx val="7"/>
          <c:order val="1"/>
          <c:spPr>
            <a:ln w="19050">
              <a:noFill/>
            </a:ln>
          </c:spPr>
          <c:marker>
            <c:symbol val="square"/>
            <c:size val="7"/>
          </c:marker>
          <c:trendline>
            <c:trendlineType val="linear"/>
            <c:dispRSqr val="1"/>
            <c:dispEq val="1"/>
            <c:trendlineLbl>
              <c:numFmt formatCode="General" sourceLinked="0"/>
            </c:trendlineLbl>
          </c:trendline>
          <c:xVal>
            <c:numRef>
              <c:f>'C qz b'!$E$23:$E$31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'C qz b'!$G$23:$G$31</c:f>
              <c:numCache>
                <c:formatCode>0.00</c:formatCode>
                <c:ptCount val="9"/>
                <c:pt idx="0">
                  <c:v>2.36205</c:v>
                </c:pt>
                <c:pt idx="1">
                  <c:v>2.3746166666666664</c:v>
                </c:pt>
                <c:pt idx="2">
                  <c:v>2.2574666666666667</c:v>
                </c:pt>
                <c:pt idx="3">
                  <c:v>2.4108833333333335</c:v>
                </c:pt>
                <c:pt idx="4">
                  <c:v>2.3851999999999998</c:v>
                </c:pt>
                <c:pt idx="5">
                  <c:v>2.385933333333333</c:v>
                </c:pt>
                <c:pt idx="6">
                  <c:v>2.4689333333333332</c:v>
                </c:pt>
                <c:pt idx="7">
                  <c:v>2.5150999999999999</c:v>
                </c:pt>
                <c:pt idx="8">
                  <c:v>2.623966666666667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8E0-5648-B9F8-56998EF6DFE9}"/>
            </c:ext>
          </c:extLst>
        </c:ser>
        <c:ser>
          <c:idx val="8"/>
          <c:order val="2"/>
          <c:spPr>
            <a:ln w="19050">
              <a:noFill/>
            </a:ln>
          </c:spPr>
          <c:marker>
            <c:symbol val="triangle"/>
            <c:size val="7"/>
          </c:marker>
          <c:trendline>
            <c:trendlineType val="linear"/>
            <c:dispRSqr val="1"/>
            <c:dispEq val="1"/>
            <c:trendlineLbl>
              <c:layout>
                <c:manualLayout>
                  <c:x val="-6.3259668508287292E-3"/>
                  <c:y val="-0.17854983766839572"/>
                </c:manualLayout>
              </c:layout>
              <c:numFmt formatCode="General" sourceLinked="0"/>
            </c:trendlineLbl>
          </c:trendline>
          <c:xVal>
            <c:numRef>
              <c:f>'C qz b'!$E$23:$E$31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'C qz b'!$I$23:$I$31</c:f>
              <c:numCache>
                <c:formatCode>0.00</c:formatCode>
                <c:ptCount val="9"/>
                <c:pt idx="0">
                  <c:v>1.7293333333333332</c:v>
                </c:pt>
                <c:pt idx="1">
                  <c:v>1.7256499999999999</c:v>
                </c:pt>
                <c:pt idx="2">
                  <c:v>1.7379166666666663</c:v>
                </c:pt>
                <c:pt idx="3">
                  <c:v>1.8746666666666669</c:v>
                </c:pt>
                <c:pt idx="4">
                  <c:v>1.7305833333333334</c:v>
                </c:pt>
                <c:pt idx="5">
                  <c:v>1.7585666666666668</c:v>
                </c:pt>
                <c:pt idx="6">
                  <c:v>1.6838500000000003</c:v>
                </c:pt>
                <c:pt idx="7">
                  <c:v>1.9853500000000004</c:v>
                </c:pt>
                <c:pt idx="8">
                  <c:v>1.8537166666666665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8E0-5648-B9F8-56998EF6DFE9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8E0-5648-B9F8-56998EF6DFE9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8E0-5648-B9F8-56998EF6DFE9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38E0-5648-B9F8-56998EF6DF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scatterChart>
        <c:scatterStyle val="smoothMarker"/>
        <c:varyColors val="0"/>
        <c:ser>
          <c:idx val="3"/>
          <c:order val="6"/>
          <c:marker>
            <c:symbol val="none"/>
          </c:marker>
          <c:xVal>
            <c:numRef>
              <c:f>'C qz b'!$R$20:$R$36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qz b'!$S$20:$S$36</c:f>
              <c:numCache>
                <c:formatCode>0.00</c:formatCode>
                <c:ptCount val="17"/>
                <c:pt idx="0">
                  <c:v>1.9</c:v>
                </c:pt>
                <c:pt idx="1">
                  <c:v>1.8810123999999999</c:v>
                </c:pt>
                <c:pt idx="2">
                  <c:v>1.8620247999999999</c:v>
                </c:pt>
                <c:pt idx="3">
                  <c:v>1.8430371999999999</c:v>
                </c:pt>
                <c:pt idx="4">
                  <c:v>1.8240495999999999</c:v>
                </c:pt>
                <c:pt idx="5">
                  <c:v>1.8050619999999999</c:v>
                </c:pt>
                <c:pt idx="6">
                  <c:v>1.7860743999999997</c:v>
                </c:pt>
                <c:pt idx="7">
                  <c:v>1.7670868</c:v>
                </c:pt>
                <c:pt idx="8">
                  <c:v>1.7480992</c:v>
                </c:pt>
                <c:pt idx="9">
                  <c:v>1.7291116</c:v>
                </c:pt>
                <c:pt idx="10">
                  <c:v>1.710124</c:v>
                </c:pt>
                <c:pt idx="11">
                  <c:v>1.6911363999999998</c:v>
                </c:pt>
                <c:pt idx="12">
                  <c:v>1.6721488</c:v>
                </c:pt>
                <c:pt idx="13">
                  <c:v>1.6531612</c:v>
                </c:pt>
                <c:pt idx="14">
                  <c:v>1.6341736</c:v>
                </c:pt>
                <c:pt idx="15">
                  <c:v>1.615186</c:v>
                </c:pt>
                <c:pt idx="16">
                  <c:v>1.5961983999999998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38E0-5648-B9F8-56998EF6DFE9}"/>
            </c:ext>
          </c:extLst>
        </c:ser>
        <c:ser>
          <c:idx val="4"/>
          <c:order val="7"/>
          <c:marker>
            <c:symbol val="none"/>
          </c:marker>
          <c:xVal>
            <c:numRef>
              <c:f>'C qz b'!$R$20:$R$36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qz b'!$T$20:$T$36</c:f>
              <c:numCache>
                <c:formatCode>0.00</c:formatCode>
                <c:ptCount val="17"/>
                <c:pt idx="0">
                  <c:v>1.9</c:v>
                </c:pt>
                <c:pt idx="1">
                  <c:v>1.9229000000000001</c:v>
                </c:pt>
                <c:pt idx="2">
                  <c:v>1.9458</c:v>
                </c:pt>
                <c:pt idx="3">
                  <c:v>1.9686999999999999</c:v>
                </c:pt>
                <c:pt idx="4">
                  <c:v>1.9915999999999998</c:v>
                </c:pt>
                <c:pt idx="5">
                  <c:v>2.0145</c:v>
                </c:pt>
                <c:pt idx="6">
                  <c:v>2.0373999999999999</c:v>
                </c:pt>
                <c:pt idx="7">
                  <c:v>2.0602999999999998</c:v>
                </c:pt>
                <c:pt idx="8">
                  <c:v>2.0832000000000002</c:v>
                </c:pt>
                <c:pt idx="9">
                  <c:v>2.1061000000000001</c:v>
                </c:pt>
                <c:pt idx="10">
                  <c:v>2.129</c:v>
                </c:pt>
                <c:pt idx="11">
                  <c:v>2.1518999999999999</c:v>
                </c:pt>
                <c:pt idx="12">
                  <c:v>2.1747999999999998</c:v>
                </c:pt>
                <c:pt idx="13">
                  <c:v>2.1977000000000002</c:v>
                </c:pt>
                <c:pt idx="14">
                  <c:v>2.2206000000000001</c:v>
                </c:pt>
                <c:pt idx="15">
                  <c:v>2.2435</c:v>
                </c:pt>
                <c:pt idx="16">
                  <c:v>2.2664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38E0-5648-B9F8-56998EF6DFE9}"/>
            </c:ext>
          </c:extLst>
        </c:ser>
        <c:ser>
          <c:idx val="5"/>
          <c:order val="8"/>
          <c:marker>
            <c:symbol val="none"/>
          </c:marker>
          <c:xVal>
            <c:numRef>
              <c:f>'C qz b'!$R$20:$R$36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qz b'!$U$20:$U$36</c:f>
              <c:numCache>
                <c:formatCode>0.00</c:formatCode>
                <c:ptCount val="17"/>
                <c:pt idx="0">
                  <c:v>1.9</c:v>
                </c:pt>
                <c:pt idx="1">
                  <c:v>1.8975</c:v>
                </c:pt>
                <c:pt idx="2">
                  <c:v>1.8949999999999998</c:v>
                </c:pt>
                <c:pt idx="3">
                  <c:v>1.8925000000000001</c:v>
                </c:pt>
                <c:pt idx="4">
                  <c:v>1.89</c:v>
                </c:pt>
                <c:pt idx="5">
                  <c:v>1.8875</c:v>
                </c:pt>
                <c:pt idx="6">
                  <c:v>1.8849999999999998</c:v>
                </c:pt>
                <c:pt idx="7">
                  <c:v>1.8824999999999998</c:v>
                </c:pt>
                <c:pt idx="8">
                  <c:v>1.88</c:v>
                </c:pt>
                <c:pt idx="9">
                  <c:v>1.8774999999999999</c:v>
                </c:pt>
                <c:pt idx="10">
                  <c:v>1.875</c:v>
                </c:pt>
                <c:pt idx="11">
                  <c:v>1.8724999999999998</c:v>
                </c:pt>
                <c:pt idx="12">
                  <c:v>1.8699999999999999</c:v>
                </c:pt>
                <c:pt idx="13">
                  <c:v>1.8674999999999999</c:v>
                </c:pt>
                <c:pt idx="14">
                  <c:v>1.865</c:v>
                </c:pt>
                <c:pt idx="15">
                  <c:v>1.8625</c:v>
                </c:pt>
                <c:pt idx="16">
                  <c:v>1.8599999999999999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38E0-5648-B9F8-56998EF6DF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basalt'!$L$24:$L$31</c:f>
              <c:numCache>
                <c:formatCode>0.00</c:formatCode>
                <c:ptCount val="8"/>
                <c:pt idx="0">
                  <c:v>1.6</c:v>
                </c:pt>
                <c:pt idx="1">
                  <c:v>1.9</c:v>
                </c:pt>
                <c:pt idx="2">
                  <c:v>2</c:v>
                </c:pt>
                <c:pt idx="3">
                  <c:v>2.1</c:v>
                </c:pt>
                <c:pt idx="4">
                  <c:v>2.2999999999999998</c:v>
                </c:pt>
                <c:pt idx="5">
                  <c:v>2.5</c:v>
                </c:pt>
                <c:pt idx="6">
                  <c:v>2.5499999999999998</c:v>
                </c:pt>
              </c:numCache>
            </c:numRef>
          </c:xVal>
          <c:yVal>
            <c:numRef>
              <c:f>'C basalt'!$M$24:$M$31</c:f>
              <c:numCache>
                <c:formatCode>0.00</c:formatCode>
                <c:ptCount val="8"/>
                <c:pt idx="0">
                  <c:v>2.4700953926766265</c:v>
                </c:pt>
                <c:pt idx="1">
                  <c:v>1.6660230366168645</c:v>
                </c:pt>
                <c:pt idx="2">
                  <c:v>1.397998917930277</c:v>
                </c:pt>
                <c:pt idx="3">
                  <c:v>1.1299747992436893</c:v>
                </c:pt>
                <c:pt idx="4">
                  <c:v>0.59392656187051518</c:v>
                </c:pt>
                <c:pt idx="5">
                  <c:v>0.11181023704998916</c:v>
                </c:pt>
                <c:pt idx="6">
                  <c:v>0.15816868236665504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0EE-DE4D-97D4-2D709FED1F54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'C basalt'!$L$24:$L$31</c:f>
              <c:numCache>
                <c:formatCode>0.00</c:formatCode>
                <c:ptCount val="8"/>
                <c:pt idx="0">
                  <c:v>1.6</c:v>
                </c:pt>
                <c:pt idx="1">
                  <c:v>1.9</c:v>
                </c:pt>
                <c:pt idx="2">
                  <c:v>2</c:v>
                </c:pt>
                <c:pt idx="3">
                  <c:v>2.1</c:v>
                </c:pt>
                <c:pt idx="4">
                  <c:v>2.2999999999999998</c:v>
                </c:pt>
                <c:pt idx="5">
                  <c:v>2.5</c:v>
                </c:pt>
                <c:pt idx="6">
                  <c:v>2.5499999999999998</c:v>
                </c:pt>
              </c:numCache>
            </c:numRef>
          </c:xVal>
          <c:yVal>
            <c:numRef>
              <c:f>'C basalt'!$N$24:$N$31</c:f>
              <c:numCache>
                <c:formatCode>0.00</c:formatCode>
                <c:ptCount val="8"/>
                <c:pt idx="0">
                  <c:v>2.9130726383064038</c:v>
                </c:pt>
                <c:pt idx="1">
                  <c:v>1.9061337082113015</c:v>
                </c:pt>
                <c:pt idx="2">
                  <c:v>1.5704873981796004</c:v>
                </c:pt>
                <c:pt idx="3">
                  <c:v>1.2348410881478993</c:v>
                </c:pt>
                <c:pt idx="4">
                  <c:v>0.5734997818348494</c:v>
                </c:pt>
                <c:pt idx="5">
                  <c:v>0.23404459418042262</c:v>
                </c:pt>
                <c:pt idx="6">
                  <c:v>0.31457464481197367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60EE-DE4D-97D4-2D709FED1F54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'C basalt'!$L$25:$L$31</c:f>
              <c:numCache>
                <c:formatCode>0.00</c:formatCode>
                <c:ptCount val="7"/>
                <c:pt idx="0">
                  <c:v>1.9</c:v>
                </c:pt>
                <c:pt idx="1">
                  <c:v>2</c:v>
                </c:pt>
                <c:pt idx="2">
                  <c:v>2.1</c:v>
                </c:pt>
                <c:pt idx="3">
                  <c:v>2.2999999999999998</c:v>
                </c:pt>
                <c:pt idx="4">
                  <c:v>2.5</c:v>
                </c:pt>
                <c:pt idx="5">
                  <c:v>2.5499999999999998</c:v>
                </c:pt>
              </c:numCache>
            </c:numRef>
          </c:xVal>
          <c:yVal>
            <c:numRef>
              <c:f>'C basalt'!$O$24:$O$30</c:f>
              <c:numCache>
                <c:formatCode>0.00</c:formatCode>
                <c:ptCount val="7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60EE-DE4D-97D4-2D709FED1F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18031"/>
        <c:axId val="1204982015"/>
      </c:scatterChart>
      <c:valAx>
        <c:axId val="65581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04982015"/>
        <c:crosses val="autoZero"/>
        <c:crossBetween val="midCat"/>
      </c:valAx>
      <c:valAx>
        <c:axId val="120498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581803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marker>
            <c:symbol val="circle"/>
            <c:size val="6"/>
          </c:marker>
          <c:xVal>
            <c:numRef>
              <c:f>'C basalt'!$E$20:$E$22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'C basalt'!$H$20:$H$22</c:f>
              <c:numCache>
                <c:formatCode>0.00</c:formatCode>
                <c:ptCount val="3"/>
                <c:pt idx="0">
                  <c:v>2.0644499999999999</c:v>
                </c:pt>
                <c:pt idx="1">
                  <c:v>2.1608499999999999</c:v>
                </c:pt>
                <c:pt idx="2">
                  <c:v>2.2105333333333332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7F3-2E4C-A6E9-A611405E33FC}"/>
            </c:ext>
          </c:extLst>
        </c:ser>
        <c:ser>
          <c:idx val="7"/>
          <c:order val="1"/>
          <c:spPr>
            <a:ln w="25400" cap="rnd">
              <a:noFill/>
              <a:round/>
            </a:ln>
            <a:effectLst/>
          </c:spPr>
          <c:marker>
            <c:symbol val="square"/>
            <c:size val="7"/>
          </c:marker>
          <c:xVal>
            <c:numRef>
              <c:f>'C basalt'!$E$20:$E$22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'C basalt'!$G$20:$G$22</c:f>
              <c:numCache>
                <c:formatCode>0.00</c:formatCode>
                <c:ptCount val="3"/>
                <c:pt idx="0">
                  <c:v>2.5797833333333333</c:v>
                </c:pt>
                <c:pt idx="1">
                  <c:v>2.7606625000000005</c:v>
                </c:pt>
                <c:pt idx="2">
                  <c:v>2.693316666666667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7F3-2E4C-A6E9-A611405E33FC}"/>
            </c:ext>
          </c:extLst>
        </c:ser>
        <c:ser>
          <c:idx val="8"/>
          <c:order val="2"/>
          <c:spPr>
            <a:ln w="25400" cap="rnd">
              <a:noFill/>
              <a:round/>
            </a:ln>
            <a:effectLst/>
          </c:spPr>
          <c:marker>
            <c:symbol val="triangle"/>
            <c:size val="7"/>
          </c:marker>
          <c:xVal>
            <c:numRef>
              <c:f>'C basalt'!$E$20:$E$22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'C basalt'!$I$20:$I$22</c:f>
              <c:numCache>
                <c:formatCode>0.00</c:formatCode>
                <c:ptCount val="3"/>
                <c:pt idx="0">
                  <c:v>2.4111499999999997</c:v>
                </c:pt>
                <c:pt idx="1">
                  <c:v>2.4798999999999998</c:v>
                </c:pt>
                <c:pt idx="2">
                  <c:v>2.3950333333333336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7F3-2E4C-A6E9-A611405E33FC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7F3-2E4C-A6E9-A611405E33FC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97F3-2E4C-A6E9-A611405E33FC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97F3-2E4C-A6E9-A611405E33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scatterChart>
        <c:scatterStyle val="smoothMarker"/>
        <c:varyColors val="0"/>
        <c:ser>
          <c:idx val="3"/>
          <c:order val="6"/>
          <c:marker>
            <c:symbol val="none"/>
          </c:marker>
          <c:xVal>
            <c:numRef>
              <c:f>'C basalt'!$R$20:$R$36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basalt'!$S$20:$S$36</c:f>
              <c:numCache>
                <c:formatCode>0.00</c:formatCode>
                <c:ptCount val="17"/>
                <c:pt idx="0">
                  <c:v>2.5099999999999998</c:v>
                </c:pt>
                <c:pt idx="1">
                  <c:v>2.4849123999999998</c:v>
                </c:pt>
                <c:pt idx="2">
                  <c:v>2.4598247999999994</c:v>
                </c:pt>
                <c:pt idx="3">
                  <c:v>2.4347371999999998</c:v>
                </c:pt>
                <c:pt idx="4">
                  <c:v>2.4096495999999998</c:v>
                </c:pt>
                <c:pt idx="5">
                  <c:v>2.3845619999999994</c:v>
                </c:pt>
                <c:pt idx="6">
                  <c:v>2.3594743999999994</c:v>
                </c:pt>
                <c:pt idx="7">
                  <c:v>2.3343867999999999</c:v>
                </c:pt>
                <c:pt idx="8">
                  <c:v>2.3092991999999999</c:v>
                </c:pt>
                <c:pt idx="9">
                  <c:v>2.2842115999999999</c:v>
                </c:pt>
                <c:pt idx="10">
                  <c:v>2.2591239999999999</c:v>
                </c:pt>
                <c:pt idx="11">
                  <c:v>2.2340363999999999</c:v>
                </c:pt>
                <c:pt idx="12">
                  <c:v>2.2089487999999995</c:v>
                </c:pt>
                <c:pt idx="13">
                  <c:v>2.1838611999999999</c:v>
                </c:pt>
                <c:pt idx="14">
                  <c:v>2.1587736</c:v>
                </c:pt>
                <c:pt idx="15">
                  <c:v>2.1336859999999995</c:v>
                </c:pt>
                <c:pt idx="16">
                  <c:v>2.1085983999999995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97F3-2E4C-A6E9-A611405E33FC}"/>
            </c:ext>
          </c:extLst>
        </c:ser>
        <c:ser>
          <c:idx val="4"/>
          <c:order val="7"/>
          <c:marker>
            <c:symbol val="none"/>
          </c:marker>
          <c:xVal>
            <c:numRef>
              <c:f>'C basalt'!$R$20:$R$36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basalt'!$T$20:$T$36</c:f>
              <c:numCache>
                <c:formatCode>0.00</c:formatCode>
                <c:ptCount val="17"/>
                <c:pt idx="0">
                  <c:v>2.5099999999999998</c:v>
                </c:pt>
                <c:pt idx="1">
                  <c:v>2.5267999999999997</c:v>
                </c:pt>
                <c:pt idx="2">
                  <c:v>2.5435999999999996</c:v>
                </c:pt>
                <c:pt idx="3">
                  <c:v>2.5604</c:v>
                </c:pt>
                <c:pt idx="4">
                  <c:v>2.5771999999999999</c:v>
                </c:pt>
                <c:pt idx="5">
                  <c:v>2.5939999999999994</c:v>
                </c:pt>
                <c:pt idx="6">
                  <c:v>2.6107999999999993</c:v>
                </c:pt>
                <c:pt idx="7">
                  <c:v>2.6275999999999997</c:v>
                </c:pt>
                <c:pt idx="8">
                  <c:v>2.6443999999999996</c:v>
                </c:pt>
                <c:pt idx="9">
                  <c:v>2.6612</c:v>
                </c:pt>
                <c:pt idx="10">
                  <c:v>2.6779999999999999</c:v>
                </c:pt>
                <c:pt idx="11">
                  <c:v>2.6947999999999999</c:v>
                </c:pt>
                <c:pt idx="12">
                  <c:v>2.7115999999999998</c:v>
                </c:pt>
                <c:pt idx="13">
                  <c:v>2.7284000000000002</c:v>
                </c:pt>
                <c:pt idx="14">
                  <c:v>2.7452000000000001</c:v>
                </c:pt>
                <c:pt idx="15">
                  <c:v>2.7619999999999996</c:v>
                </c:pt>
                <c:pt idx="16">
                  <c:v>2.7787999999999995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97F3-2E4C-A6E9-A611405E33FC}"/>
            </c:ext>
          </c:extLst>
        </c:ser>
        <c:ser>
          <c:idx val="5"/>
          <c:order val="8"/>
          <c:marker>
            <c:symbol val="none"/>
          </c:marker>
          <c:xVal>
            <c:numRef>
              <c:f>'C basalt'!$R$20:$R$36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basalt'!$U$20:$U$36</c:f>
              <c:numCache>
                <c:formatCode>0.00</c:formatCode>
                <c:ptCount val="17"/>
                <c:pt idx="0">
                  <c:v>2.5099999999999998</c:v>
                </c:pt>
                <c:pt idx="1">
                  <c:v>2.5013999999999998</c:v>
                </c:pt>
                <c:pt idx="2">
                  <c:v>2.4927999999999995</c:v>
                </c:pt>
                <c:pt idx="3">
                  <c:v>2.4842</c:v>
                </c:pt>
                <c:pt idx="4">
                  <c:v>2.4755999999999996</c:v>
                </c:pt>
                <c:pt idx="5">
                  <c:v>2.4669999999999996</c:v>
                </c:pt>
                <c:pt idx="6">
                  <c:v>2.4583999999999997</c:v>
                </c:pt>
                <c:pt idx="7">
                  <c:v>2.4497999999999998</c:v>
                </c:pt>
                <c:pt idx="8">
                  <c:v>2.4411999999999998</c:v>
                </c:pt>
                <c:pt idx="9">
                  <c:v>2.4325999999999999</c:v>
                </c:pt>
                <c:pt idx="10">
                  <c:v>2.4239999999999999</c:v>
                </c:pt>
                <c:pt idx="11">
                  <c:v>2.4154</c:v>
                </c:pt>
                <c:pt idx="12">
                  <c:v>2.4067999999999996</c:v>
                </c:pt>
                <c:pt idx="13">
                  <c:v>2.3982000000000001</c:v>
                </c:pt>
                <c:pt idx="14">
                  <c:v>2.3895999999999997</c:v>
                </c:pt>
                <c:pt idx="15">
                  <c:v>2.3809999999999998</c:v>
                </c:pt>
                <c:pt idx="16">
                  <c:v>2.3723999999999998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97F3-2E4C-A6E9-A611405E33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marker>
            <c:symbol val="circle"/>
            <c:size val="6"/>
          </c:marker>
          <c:trendline>
            <c:trendlineType val="linear"/>
            <c:dispRSqr val="1"/>
            <c:dispEq val="1"/>
            <c:trendlineLbl>
              <c:layout>
                <c:manualLayout>
                  <c:x val="-0.26723430634706574"/>
                  <c:y val="6.3119005858864796E-3"/>
                </c:manualLayout>
              </c:layout>
              <c:numFmt formatCode="General" sourceLinked="0"/>
            </c:trendlineLbl>
          </c:trendline>
          <c:xVal>
            <c:numRef>
              <c:f>'C basalt'!$E$20:$E$22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'C basalt'!$H$20:$H$22</c:f>
              <c:numCache>
                <c:formatCode>0.00</c:formatCode>
                <c:ptCount val="3"/>
                <c:pt idx="0">
                  <c:v>2.0644499999999999</c:v>
                </c:pt>
                <c:pt idx="1">
                  <c:v>2.1608499999999999</c:v>
                </c:pt>
                <c:pt idx="2">
                  <c:v>2.2105333333333332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251-654D-9CFC-B4B2CA977B1D}"/>
            </c:ext>
          </c:extLst>
        </c:ser>
        <c:ser>
          <c:idx val="7"/>
          <c:order val="1"/>
          <c:spPr>
            <a:ln w="25400" cap="rnd">
              <a:noFill/>
              <a:round/>
            </a:ln>
            <a:effectLst/>
          </c:spPr>
          <c:marker>
            <c:symbol val="square"/>
            <c:size val="7"/>
          </c:marker>
          <c:trendline>
            <c:trendlineType val="linear"/>
            <c:dispRSqr val="1"/>
            <c:dispEq val="1"/>
            <c:trendlineLbl>
              <c:layout>
                <c:manualLayout>
                  <c:x val="-0.27828403010397179"/>
                  <c:y val="6.7951636377206401E-3"/>
                </c:manualLayout>
              </c:layout>
              <c:numFmt formatCode="General" sourceLinked="0"/>
            </c:trendlineLbl>
          </c:trendline>
          <c:xVal>
            <c:numRef>
              <c:f>'C basalt'!$E$20:$E$22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'C basalt'!$G$20:$G$22</c:f>
              <c:numCache>
                <c:formatCode>0.00</c:formatCode>
                <c:ptCount val="3"/>
                <c:pt idx="0">
                  <c:v>2.5797833333333333</c:v>
                </c:pt>
                <c:pt idx="1">
                  <c:v>2.7606625000000005</c:v>
                </c:pt>
                <c:pt idx="2">
                  <c:v>2.693316666666667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251-654D-9CFC-B4B2CA977B1D}"/>
            </c:ext>
          </c:extLst>
        </c:ser>
        <c:ser>
          <c:idx val="8"/>
          <c:order val="2"/>
          <c:spPr>
            <a:ln w="25400" cap="rnd">
              <a:noFill/>
              <a:round/>
            </a:ln>
            <a:effectLst/>
          </c:spPr>
          <c:marker>
            <c:symbol val="triangle"/>
            <c:size val="7"/>
          </c:marker>
          <c:trendline>
            <c:trendlineType val="linear"/>
            <c:dispRSqr val="1"/>
            <c:dispEq val="1"/>
            <c:trendlineLbl>
              <c:layout>
                <c:manualLayout>
                  <c:x val="-0.29170770435463522"/>
                  <c:y val="6.9368586035750274E-2"/>
                </c:manualLayout>
              </c:layout>
              <c:numFmt formatCode="General" sourceLinked="0"/>
            </c:trendlineLbl>
          </c:trendline>
          <c:xVal>
            <c:numRef>
              <c:f>'C basalt'!$E$20:$E$22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'C basalt'!$I$20:$I$22</c:f>
              <c:numCache>
                <c:formatCode>0.00</c:formatCode>
                <c:ptCount val="3"/>
                <c:pt idx="0">
                  <c:v>2.4111499999999997</c:v>
                </c:pt>
                <c:pt idx="1">
                  <c:v>2.4798999999999998</c:v>
                </c:pt>
                <c:pt idx="2">
                  <c:v>2.3950333333333336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C251-654D-9CFC-B4B2CA977B1D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C251-654D-9CFC-B4B2CA977B1D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C251-654D-9CFC-B4B2CA977B1D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C251-654D-9CFC-B4B2CA977B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gabro'!$L$24:$L$31</c:f>
              <c:numCache>
                <c:formatCode>0.00</c:formatCode>
                <c:ptCount val="8"/>
                <c:pt idx="2">
                  <c:v>2.1</c:v>
                </c:pt>
                <c:pt idx="3">
                  <c:v>2.2999999999999998</c:v>
                </c:pt>
                <c:pt idx="4">
                  <c:v>2.35</c:v>
                </c:pt>
                <c:pt idx="5">
                  <c:v>2.5</c:v>
                </c:pt>
                <c:pt idx="6">
                  <c:v>2.5499999999999998</c:v>
                </c:pt>
              </c:numCache>
            </c:numRef>
          </c:xVal>
          <c:yVal>
            <c:numRef>
              <c:f>'C gabro'!$M$24:$M$31</c:f>
              <c:numCache>
                <c:formatCode>0.00</c:formatCode>
                <c:ptCount val="8"/>
                <c:pt idx="2">
                  <c:v>0.77401594247662553</c:v>
                </c:pt>
                <c:pt idx="3">
                  <c:v>0.2027637687625341</c:v>
                </c:pt>
                <c:pt idx="4">
                  <c:v>8.0513092054081969E-2</c:v>
                </c:pt>
                <c:pt idx="5">
                  <c:v>0.36848840495155866</c:v>
                </c:pt>
                <c:pt idx="6">
                  <c:v>0.51130144838008151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857-AA4F-9EB8-949F5CC61794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'C gabro'!$L$24:$L$31</c:f>
              <c:numCache>
                <c:formatCode>0.00</c:formatCode>
                <c:ptCount val="8"/>
                <c:pt idx="2">
                  <c:v>2.1</c:v>
                </c:pt>
                <c:pt idx="3">
                  <c:v>2.2999999999999998</c:v>
                </c:pt>
                <c:pt idx="4">
                  <c:v>2.35</c:v>
                </c:pt>
                <c:pt idx="5">
                  <c:v>2.5</c:v>
                </c:pt>
                <c:pt idx="6">
                  <c:v>2.5499999999999998</c:v>
                </c:pt>
              </c:numCache>
            </c:numRef>
          </c:xVal>
          <c:yVal>
            <c:numRef>
              <c:f>'C gabro'!$N$24:$N$31</c:f>
              <c:numCache>
                <c:formatCode>0.00</c:formatCode>
                <c:ptCount val="8"/>
                <c:pt idx="2">
                  <c:v>0.98436681232209855</c:v>
                </c:pt>
                <c:pt idx="3">
                  <c:v>0.25356049611175607</c:v>
                </c:pt>
                <c:pt idx="4">
                  <c:v>0.14609771695412505</c:v>
                </c:pt>
                <c:pt idx="5">
                  <c:v>0.4772458200985884</c:v>
                </c:pt>
                <c:pt idx="6">
                  <c:v>0.65994739915117417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4857-AA4F-9EB8-949F5CC61794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'C gabro'!$L$25:$L$31</c:f>
              <c:numCache>
                <c:formatCode>0.00</c:formatCode>
                <c:ptCount val="7"/>
                <c:pt idx="1">
                  <c:v>2.1</c:v>
                </c:pt>
                <c:pt idx="2">
                  <c:v>2.2999999999999998</c:v>
                </c:pt>
                <c:pt idx="3">
                  <c:v>2.35</c:v>
                </c:pt>
                <c:pt idx="4">
                  <c:v>2.5</c:v>
                </c:pt>
                <c:pt idx="5">
                  <c:v>2.5499999999999998</c:v>
                </c:pt>
              </c:numCache>
            </c:numRef>
          </c:xVal>
          <c:yVal>
            <c:numRef>
              <c:f>'C gabro'!$O$24:$O$30</c:f>
              <c:numCache>
                <c:formatCode>0.00</c:formatCode>
                <c:ptCount val="7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4857-AA4F-9EB8-949F5CC617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18031"/>
        <c:axId val="1204982015"/>
      </c:scatterChart>
      <c:valAx>
        <c:axId val="65581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04982015"/>
        <c:crosses val="autoZero"/>
        <c:crossBetween val="midCat"/>
      </c:valAx>
      <c:valAx>
        <c:axId val="120498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581803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marker>
            <c:symbol val="circle"/>
            <c:size val="6"/>
          </c:marker>
          <c:xVal>
            <c:numRef>
              <c:f>'C gabro'!$E$20:$E$22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'C gabro'!$H$20:$H$22</c:f>
              <c:numCache>
                <c:formatCode>0.00</c:formatCode>
                <c:ptCount val="3"/>
                <c:pt idx="0">
                  <c:v>2.2757000000000005</c:v>
                </c:pt>
                <c:pt idx="1">
                  <c:v>2.1819666666666668</c:v>
                </c:pt>
                <c:pt idx="2">
                  <c:v>2.2004666666666663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B8E-D442-8729-BB20F3C5BF39}"/>
            </c:ext>
          </c:extLst>
        </c:ser>
        <c:ser>
          <c:idx val="7"/>
          <c:order val="1"/>
          <c:spPr>
            <a:ln w="25400" cap="rnd">
              <a:noFill/>
              <a:round/>
            </a:ln>
            <a:effectLst/>
          </c:spPr>
          <c:marker>
            <c:symbol val="square"/>
            <c:size val="7"/>
          </c:marker>
          <c:xVal>
            <c:numRef>
              <c:f>'C gabro'!$E$20:$E$22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'C gabro'!$G$20:$G$22</c:f>
              <c:numCache>
                <c:formatCode>0.00</c:formatCode>
                <c:ptCount val="3"/>
                <c:pt idx="0">
                  <c:v>2.5047500000000005</c:v>
                </c:pt>
                <c:pt idx="1">
                  <c:v>2.5666125000000002</c:v>
                </c:pt>
                <c:pt idx="2">
                  <c:v>2.4220000000000002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B8E-D442-8729-BB20F3C5BF39}"/>
            </c:ext>
          </c:extLst>
        </c:ser>
        <c:ser>
          <c:idx val="8"/>
          <c:order val="2"/>
          <c:spPr>
            <a:ln w="25400" cap="rnd">
              <a:noFill/>
              <a:round/>
            </a:ln>
            <a:effectLst/>
          </c:spPr>
          <c:marker>
            <c:symbol val="triangle"/>
            <c:size val="7"/>
          </c:marker>
          <c:xVal>
            <c:numRef>
              <c:f>'C gabro'!$E$20:$E$22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'C gabro'!$I$20:$I$22</c:f>
              <c:numCache>
                <c:formatCode>0.00</c:formatCode>
                <c:ptCount val="3"/>
                <c:pt idx="0">
                  <c:v>2.3615666666666666</c:v>
                </c:pt>
                <c:pt idx="1">
                  <c:v>2.3399666666666668</c:v>
                </c:pt>
                <c:pt idx="2">
                  <c:v>2.3077999999999999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B8E-D442-8729-BB20F3C5BF39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FB8E-D442-8729-BB20F3C5BF39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FB8E-D442-8729-BB20F3C5BF39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FB8E-D442-8729-BB20F3C5BF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scatterChart>
        <c:scatterStyle val="smoothMarker"/>
        <c:varyColors val="0"/>
        <c:ser>
          <c:idx val="3"/>
          <c:order val="6"/>
          <c:marker>
            <c:symbol val="none"/>
          </c:marker>
          <c:xVal>
            <c:numRef>
              <c:f>'C gabro'!$R$20:$R$36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gabro'!$S$20:$S$36</c:f>
              <c:numCache>
                <c:formatCode>0.00</c:formatCode>
                <c:ptCount val="17"/>
                <c:pt idx="0">
                  <c:v>2.35</c:v>
                </c:pt>
                <c:pt idx="1">
                  <c:v>2.3265124000000004</c:v>
                </c:pt>
                <c:pt idx="2">
                  <c:v>2.3030247999999998</c:v>
                </c:pt>
                <c:pt idx="3">
                  <c:v>2.2795372</c:v>
                </c:pt>
                <c:pt idx="4">
                  <c:v>2.2560495999999999</c:v>
                </c:pt>
                <c:pt idx="5">
                  <c:v>2.2325619999999997</c:v>
                </c:pt>
                <c:pt idx="6">
                  <c:v>2.2090744</c:v>
                </c:pt>
                <c:pt idx="7">
                  <c:v>2.1855867999999998</c:v>
                </c:pt>
                <c:pt idx="8">
                  <c:v>2.1620992000000006</c:v>
                </c:pt>
                <c:pt idx="9">
                  <c:v>2.1386115999999999</c:v>
                </c:pt>
                <c:pt idx="10">
                  <c:v>2.1151240000000002</c:v>
                </c:pt>
                <c:pt idx="11">
                  <c:v>2.0916364000000001</c:v>
                </c:pt>
                <c:pt idx="12">
                  <c:v>2.0681487999999999</c:v>
                </c:pt>
                <c:pt idx="13">
                  <c:v>2.0446612000000002</c:v>
                </c:pt>
                <c:pt idx="14">
                  <c:v>2.0211736</c:v>
                </c:pt>
                <c:pt idx="15">
                  <c:v>1.9976860000000001</c:v>
                </c:pt>
                <c:pt idx="16">
                  <c:v>1.9741983999999999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FB8E-D442-8729-BB20F3C5BF39}"/>
            </c:ext>
          </c:extLst>
        </c:ser>
        <c:ser>
          <c:idx val="4"/>
          <c:order val="7"/>
          <c:marker>
            <c:symbol val="none"/>
          </c:marker>
          <c:xVal>
            <c:numRef>
              <c:f>'C gabro'!$R$20:$R$36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gabro'!$T$20:$T$36</c:f>
              <c:numCache>
                <c:formatCode>0.00</c:formatCode>
                <c:ptCount val="17"/>
                <c:pt idx="0">
                  <c:v>2.35</c:v>
                </c:pt>
                <c:pt idx="1">
                  <c:v>2.3684000000000003</c:v>
                </c:pt>
                <c:pt idx="2">
                  <c:v>2.3868</c:v>
                </c:pt>
                <c:pt idx="3">
                  <c:v>2.4052000000000002</c:v>
                </c:pt>
                <c:pt idx="4">
                  <c:v>2.4236</c:v>
                </c:pt>
                <c:pt idx="5">
                  <c:v>2.4420000000000002</c:v>
                </c:pt>
                <c:pt idx="6">
                  <c:v>2.4603999999999999</c:v>
                </c:pt>
                <c:pt idx="7">
                  <c:v>2.4787999999999997</c:v>
                </c:pt>
                <c:pt idx="8">
                  <c:v>2.4972000000000003</c:v>
                </c:pt>
                <c:pt idx="9">
                  <c:v>2.5156000000000001</c:v>
                </c:pt>
                <c:pt idx="10">
                  <c:v>2.5340000000000003</c:v>
                </c:pt>
                <c:pt idx="11">
                  <c:v>2.5524</c:v>
                </c:pt>
                <c:pt idx="12">
                  <c:v>2.5708000000000002</c:v>
                </c:pt>
                <c:pt idx="13">
                  <c:v>2.5892000000000004</c:v>
                </c:pt>
                <c:pt idx="14">
                  <c:v>2.6076000000000001</c:v>
                </c:pt>
                <c:pt idx="15">
                  <c:v>2.6260000000000003</c:v>
                </c:pt>
                <c:pt idx="16">
                  <c:v>2.6444000000000001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FB8E-D442-8729-BB20F3C5BF39}"/>
            </c:ext>
          </c:extLst>
        </c:ser>
        <c:ser>
          <c:idx val="5"/>
          <c:order val="8"/>
          <c:marker>
            <c:symbol val="none"/>
          </c:marker>
          <c:xVal>
            <c:numRef>
              <c:f>'C gabro'!$R$20:$R$36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gabro'!$U$20:$U$36</c:f>
              <c:numCache>
                <c:formatCode>0.00</c:formatCode>
                <c:ptCount val="17"/>
                <c:pt idx="0">
                  <c:v>2.35</c:v>
                </c:pt>
                <c:pt idx="1">
                  <c:v>2.3430000000000004</c:v>
                </c:pt>
                <c:pt idx="2">
                  <c:v>2.3359999999999999</c:v>
                </c:pt>
                <c:pt idx="3">
                  <c:v>2.3290000000000002</c:v>
                </c:pt>
                <c:pt idx="4">
                  <c:v>2.3219999999999996</c:v>
                </c:pt>
                <c:pt idx="5">
                  <c:v>2.3149999999999999</c:v>
                </c:pt>
                <c:pt idx="6">
                  <c:v>2.3080000000000003</c:v>
                </c:pt>
                <c:pt idx="7">
                  <c:v>2.3009999999999997</c:v>
                </c:pt>
                <c:pt idx="8">
                  <c:v>2.2940000000000005</c:v>
                </c:pt>
                <c:pt idx="9">
                  <c:v>2.2869999999999999</c:v>
                </c:pt>
                <c:pt idx="10">
                  <c:v>2.2800000000000002</c:v>
                </c:pt>
                <c:pt idx="11">
                  <c:v>2.2729999999999997</c:v>
                </c:pt>
                <c:pt idx="12">
                  <c:v>2.266</c:v>
                </c:pt>
                <c:pt idx="13">
                  <c:v>2.2590000000000003</c:v>
                </c:pt>
                <c:pt idx="14">
                  <c:v>2.2519999999999998</c:v>
                </c:pt>
                <c:pt idx="15">
                  <c:v>2.2450000000000001</c:v>
                </c:pt>
                <c:pt idx="16">
                  <c:v>2.238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FB8E-D442-8729-BB20F3C5BF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marker>
            <c:symbol val="circle"/>
            <c:size val="6"/>
          </c:marker>
          <c:trendline>
            <c:trendlineType val="linear"/>
            <c:dispRSqr val="1"/>
            <c:dispEq val="1"/>
            <c:trendlineLbl>
              <c:layout>
                <c:manualLayout>
                  <c:x val="-0.26723430634706574"/>
                  <c:y val="6.3119005858864796E-3"/>
                </c:manualLayout>
              </c:layout>
              <c:numFmt formatCode="General" sourceLinked="0"/>
            </c:trendlineLbl>
          </c:trendline>
          <c:xVal>
            <c:numRef>
              <c:f>'C gabro'!$E$20:$E$22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'C gabro'!$H$20:$H$22</c:f>
              <c:numCache>
                <c:formatCode>0.00</c:formatCode>
                <c:ptCount val="3"/>
                <c:pt idx="0">
                  <c:v>2.2757000000000005</c:v>
                </c:pt>
                <c:pt idx="1">
                  <c:v>2.1819666666666668</c:v>
                </c:pt>
                <c:pt idx="2">
                  <c:v>2.2004666666666663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4E-D44F-B63B-4AD2F7EB51B1}"/>
            </c:ext>
          </c:extLst>
        </c:ser>
        <c:ser>
          <c:idx val="7"/>
          <c:order val="1"/>
          <c:spPr>
            <a:ln w="25400" cap="rnd">
              <a:noFill/>
              <a:round/>
            </a:ln>
            <a:effectLst/>
          </c:spPr>
          <c:marker>
            <c:symbol val="square"/>
            <c:size val="7"/>
          </c:marker>
          <c:trendline>
            <c:trendlineType val="linear"/>
            <c:dispRSqr val="1"/>
            <c:dispEq val="1"/>
            <c:trendlineLbl>
              <c:layout>
                <c:manualLayout>
                  <c:x val="-0.27828403010397179"/>
                  <c:y val="6.7951636377206401E-3"/>
                </c:manualLayout>
              </c:layout>
              <c:numFmt formatCode="General" sourceLinked="0"/>
            </c:trendlineLbl>
          </c:trendline>
          <c:xVal>
            <c:numRef>
              <c:f>'C gabro'!$E$20:$E$22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'C gabro'!$G$20:$G$22</c:f>
              <c:numCache>
                <c:formatCode>0.00</c:formatCode>
                <c:ptCount val="3"/>
                <c:pt idx="0">
                  <c:v>2.5047500000000005</c:v>
                </c:pt>
                <c:pt idx="1">
                  <c:v>2.5666125000000002</c:v>
                </c:pt>
                <c:pt idx="2">
                  <c:v>2.4220000000000002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24E-D44F-B63B-4AD2F7EB51B1}"/>
            </c:ext>
          </c:extLst>
        </c:ser>
        <c:ser>
          <c:idx val="8"/>
          <c:order val="2"/>
          <c:spPr>
            <a:ln w="25400" cap="rnd">
              <a:noFill/>
              <a:round/>
            </a:ln>
            <a:effectLst/>
          </c:spPr>
          <c:marker>
            <c:symbol val="triangle"/>
            <c:size val="7"/>
          </c:marker>
          <c:trendline>
            <c:trendlineType val="linear"/>
            <c:dispRSqr val="1"/>
            <c:dispEq val="1"/>
            <c:trendlineLbl>
              <c:layout>
                <c:manualLayout>
                  <c:x val="-0.29170770435463522"/>
                  <c:y val="6.9368586035750274E-2"/>
                </c:manualLayout>
              </c:layout>
              <c:numFmt formatCode="General" sourceLinked="0"/>
            </c:trendlineLbl>
          </c:trendline>
          <c:xVal>
            <c:numRef>
              <c:f>'C gabro'!$E$20:$E$22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'C gabro'!$I$20:$I$22</c:f>
              <c:numCache>
                <c:formatCode>0.00</c:formatCode>
                <c:ptCount val="3"/>
                <c:pt idx="0">
                  <c:v>2.3615666666666666</c:v>
                </c:pt>
                <c:pt idx="1">
                  <c:v>2.3399666666666668</c:v>
                </c:pt>
                <c:pt idx="2">
                  <c:v>2.3077999999999999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524E-D44F-B63B-4AD2F7EB51B1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524E-D44F-B63B-4AD2F7EB51B1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524E-D44F-B63B-4AD2F7EB51B1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524E-D44F-B63B-4AD2F7EB51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5875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linear"/>
            <c:dispRSqr val="0"/>
            <c:dispEq val="0"/>
          </c:trendline>
          <c:xVal>
            <c:numRef>
              <c:f>FIG!$W$55:$W$57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xVal>
          <c:yVal>
            <c:numRef>
              <c:f>FIG!$BH$55:$BH$57</c:f>
              <c:numCache>
                <c:formatCode>0</c:formatCode>
                <c:ptCount val="3"/>
                <c:pt idx="0">
                  <c:v>21.999209343831595</c:v>
                </c:pt>
                <c:pt idx="1">
                  <c:v>41.176051355321782</c:v>
                </c:pt>
                <c:pt idx="2">
                  <c:v>56.653743912977326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36A-6342-8237-B468347F9BC6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trendline>
            <c:spPr>
              <a:ln w="15875">
                <a:solidFill>
                  <a:schemeClr val="accent2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2.4684415273195853E-2"/>
                  <c:y val="0.31496644124671136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2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y = 22x - 51</a:t>
                    </a:r>
                    <a:br>
                      <a:rPr lang="en-US" sz="1400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R = 0,77</a:t>
                    </a:r>
                    <a:endParaRPr lang="en-US" sz="1400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FIG!$W$58:$W$66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xVal>
          <c:yVal>
            <c:numRef>
              <c:f>FIG!$BH$58:$BH$66</c:f>
              <c:numCache>
                <c:formatCode>0</c:formatCode>
                <c:ptCount val="9"/>
                <c:pt idx="0">
                  <c:v>39.774463499653429</c:v>
                </c:pt>
                <c:pt idx="1">
                  <c:v>28.598013257129548</c:v>
                </c:pt>
                <c:pt idx="2">
                  <c:v>41.627156969579666</c:v>
                </c:pt>
                <c:pt idx="3">
                  <c:v>32.990861540911773</c:v>
                </c:pt>
                <c:pt idx="4">
                  <c:v>34.236067166139257</c:v>
                </c:pt>
                <c:pt idx="5">
                  <c:v>28.725204082178571</c:v>
                </c:pt>
                <c:pt idx="6">
                  <c:v>24.486999514283713</c:v>
                </c:pt>
                <c:pt idx="7">
                  <c:v>24.995980282041646</c:v>
                </c:pt>
                <c:pt idx="8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36A-6342-8237-B468347F9BC6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trendline>
            <c:spPr>
              <a:ln w="15875">
                <a:solidFill>
                  <a:schemeClr val="accent1">
                    <a:lumMod val="75000"/>
                  </a:schemeClr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1.9554558095284561E-2"/>
                  <c:y val="-5.2190463253132674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1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y = 103x - 252</a:t>
                    </a:r>
                    <a:b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R = 0,61</a:t>
                    </a:r>
                    <a:endParaRPr lang="en-US" sz="1400" b="1">
                      <a:solidFill>
                        <a:schemeClr val="accent1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FIG!$W$14:$W$27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xVal>
          <c:yVal>
            <c:numRef>
              <c:f>FIG!$BH$14:$BH$27</c:f>
              <c:numCache>
                <c:formatCode>0</c:formatCode>
                <c:ptCount val="14"/>
                <c:pt idx="0">
                  <c:v>28.167357164714641</c:v>
                </c:pt>
                <c:pt idx="1">
                  <c:v>28.386927449544917</c:v>
                </c:pt>
                <c:pt idx="2">
                  <c:v>15.728278363167307</c:v>
                </c:pt>
                <c:pt idx="3">
                  <c:v>15.06033192399328</c:v>
                </c:pt>
                <c:pt idx="4">
                  <c:v>16.54728340504326</c:v>
                </c:pt>
                <c:pt idx="5">
                  <c:v>13.954115190477342</c:v>
                </c:pt>
                <c:pt idx="6">
                  <c:v>39.005384667254162</c:v>
                </c:pt>
                <c:pt idx="7">
                  <c:v>27.069973955930063</c:v>
                </c:pt>
                <c:pt idx="8">
                  <c:v>16.749600771124243</c:v>
                </c:pt>
                <c:pt idx="10">
                  <c:v>14.235892853815143</c:v>
                </c:pt>
                <c:pt idx="11">
                  <c:v>95.344431109269763</c:v>
                </c:pt>
                <c:pt idx="12">
                  <c:v>22.506670152556584</c:v>
                </c:pt>
                <c:pt idx="13">
                  <c:v>22.553051576832775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036A-6342-8237-B468347F9BC6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5875" cap="sq">
                <a:solidFill>
                  <a:srgbClr val="FF000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6018416343679912"/>
                  <c:y val="-0.103176719632098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FF0000"/>
                        </a:solidFill>
                      </a:defRPr>
                    </a:pP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y = 93x - 250</a:t>
                    </a:r>
                    <a:br>
                      <a:rPr lang="en-US" sz="1400" b="1" baseline="0">
                        <a:solidFill>
                          <a:srgbClr val="FF0000"/>
                        </a:solidFill>
                      </a:rPr>
                    </a:b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R = 0,92</a:t>
                    </a:r>
                    <a:endParaRPr lang="en-US" sz="1400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FIG!$W$28:$W$45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xVal>
          <c:yVal>
            <c:numRef>
              <c:f>FIG!$BH$28:$BH$45</c:f>
              <c:numCache>
                <c:formatCode>0</c:formatCode>
                <c:ptCount val="18"/>
                <c:pt idx="0">
                  <c:v>23.437543143502484</c:v>
                </c:pt>
                <c:pt idx="1">
                  <c:v>20.446002932009282</c:v>
                </c:pt>
                <c:pt idx="2">
                  <c:v>93.325948291421213</c:v>
                </c:pt>
                <c:pt idx="3">
                  <c:v>68.55672545463554</c:v>
                </c:pt>
                <c:pt idx="4">
                  <c:v>26.525175818750558</c:v>
                </c:pt>
                <c:pt idx="5">
                  <c:v>45.558273655803355</c:v>
                </c:pt>
                <c:pt idx="6">
                  <c:v>14.648783952401354</c:v>
                </c:pt>
                <c:pt idx="7">
                  <c:v>21.683261336891455</c:v>
                </c:pt>
                <c:pt idx="8">
                  <c:v>19.106213001363994</c:v>
                </c:pt>
                <c:pt idx="9">
                  <c:v>30.465986218237013</c:v>
                </c:pt>
                <c:pt idx="10">
                  <c:v>49.319454933595388</c:v>
                </c:pt>
                <c:pt idx="11">
                  <c:v>47.449593475646807</c:v>
                </c:pt>
                <c:pt idx="12">
                  <c:v>47.580626743498925</c:v>
                </c:pt>
                <c:pt idx="13">
                  <c:v>37.044228182021996</c:v>
                </c:pt>
                <c:pt idx="14">
                  <c:v>16.425011681540134</c:v>
                </c:pt>
                <c:pt idx="15">
                  <c:v>25.999761863177724</c:v>
                </c:pt>
                <c:pt idx="16">
                  <c:v>22.31600135355426</c:v>
                </c:pt>
                <c:pt idx="17">
                  <c:v>21.817215556996626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036A-6342-8237-B468347F9BC6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20044885712194771"/>
                  <c:y val="-7.6359038111690786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tx1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y = 523x - 148</a:t>
                    </a:r>
                    <a:br>
                      <a:rPr lang="en-US" sz="1400" b="1" baseline="0">
                        <a:solidFill>
                          <a:schemeClr val="tx1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R = 0,80</a:t>
                    </a:r>
                    <a:endParaRPr lang="en-US" sz="1400" b="1">
                      <a:solidFill>
                        <a:schemeClr val="tx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FIG!$W$46:$W$54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xVal>
          <c:yVal>
            <c:numRef>
              <c:f>FIG!$BH$46:$BH$54</c:f>
              <c:numCache>
                <c:formatCode>0</c:formatCode>
                <c:ptCount val="9"/>
                <c:pt idx="0">
                  <c:v>29.996183387260796</c:v>
                </c:pt>
                <c:pt idx="1">
                  <c:v>27.878078926388003</c:v>
                </c:pt>
                <c:pt idx="2">
                  <c:v>54.91729103463004</c:v>
                </c:pt>
                <c:pt idx="3">
                  <c:v>18.158549035458257</c:v>
                </c:pt>
                <c:pt idx="4">
                  <c:v>18.001029707824475</c:v>
                </c:pt>
                <c:pt idx="5">
                  <c:v>17.982149162972618</c:v>
                </c:pt>
                <c:pt idx="6">
                  <c:v>15.9342911370131</c:v>
                </c:pt>
                <c:pt idx="7">
                  <c:v>16.543380325926485</c:v>
                </c:pt>
                <c:pt idx="8">
                  <c:v>17.665397080373435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036A-6342-8237-B468347F9BC6}"/>
            </c:ext>
          </c:extLst>
        </c:ser>
        <c:ser>
          <c:idx val="4"/>
          <c:order val="5"/>
          <c:tx>
            <c:strRef>
              <c:f>FIG!$T$12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FIG!$W$12:$W$13</c:f>
              <c:numCache>
                <c:formatCode>0.00</c:formatCode>
                <c:ptCount val="2"/>
                <c:pt idx="0">
                  <c:v>2.2923833333333334</c:v>
                </c:pt>
                <c:pt idx="1">
                  <c:v>2.4242666666666666</c:v>
                </c:pt>
              </c:numCache>
            </c:numRef>
          </c:xVal>
          <c:yVal>
            <c:numRef>
              <c:f>FIG!$BH$12:$BH$13</c:f>
              <c:numCache>
                <c:formatCode>0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036A-6342-8237-B468347F9B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5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logBase val="10"/>
          <c:orientation val="minMax"/>
          <c:max val="100"/>
          <c:min val="1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R, Ohm·m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5875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linear"/>
            <c:dispRSqr val="0"/>
            <c:dispEq val="0"/>
          </c:trendline>
          <c:xVal>
            <c:numRef>
              <c:f>FIG!$W$55:$W$57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xVal>
          <c:yVal>
            <c:numRef>
              <c:f>FIG!$V$55:$V$57</c:f>
              <c:numCache>
                <c:formatCode>0.00</c:formatCode>
                <c:ptCount val="3"/>
                <c:pt idx="0">
                  <c:v>2.2666785973599528</c:v>
                </c:pt>
                <c:pt idx="1">
                  <c:v>2.3812381811898331</c:v>
                </c:pt>
                <c:pt idx="2">
                  <c:v>2.4306033945932333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D41-F244-9C9F-2048ABC4E3A9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trendline>
            <c:spPr>
              <a:ln w="15875">
                <a:solidFill>
                  <a:schemeClr val="accent2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9531171735787253"/>
                  <c:y val="-8.3720168737953446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2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y = 0,23x + 1,47</a:t>
                    </a:r>
                    <a:br>
                      <a:rPr lang="en-US" sz="1400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R = 0,</a:t>
                    </a:r>
                    <a:r>
                      <a:rPr lang="ru-RU" sz="1400" b="1" baseline="0">
                        <a:solidFill>
                          <a:schemeClr val="accent2"/>
                        </a:solidFill>
                      </a:rPr>
                      <a:t>87</a:t>
                    </a:r>
                    <a:endParaRPr lang="en-US" sz="1400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FIG!$W$58:$W$66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xVal>
          <c:yVal>
            <c:numRef>
              <c:f>FIG!$V$58:$V$66</c:f>
              <c:numCache>
                <c:formatCode>0.00</c:formatCode>
                <c:ptCount val="9"/>
                <c:pt idx="0">
                  <c:v>2.3837136410716186</c:v>
                </c:pt>
                <c:pt idx="1">
                  <c:v>2.4154161186596821</c:v>
                </c:pt>
                <c:pt idx="2">
                  <c:v>2.3967970727337398</c:v>
                </c:pt>
                <c:pt idx="3">
                  <c:v>2.3773859595428055</c:v>
                </c:pt>
                <c:pt idx="4">
                  <c:v>2.3866727627295217</c:v>
                </c:pt>
                <c:pt idx="5">
                  <c:v>2.311369465911866</c:v>
                </c:pt>
                <c:pt idx="6">
                  <c:v>2.2746693815997054</c:v>
                </c:pt>
                <c:pt idx="7">
                  <c:v>2.2674121029484939</c:v>
                </c:pt>
                <c:pt idx="8">
                  <c:v>2.2394253180030517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D41-F244-9C9F-2048ABC4E3A9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trendline>
            <c:spPr>
              <a:ln w="15875">
                <a:solidFill>
                  <a:schemeClr val="accent1">
                    <a:lumMod val="75000"/>
                  </a:schemeClr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2.2822465229227853E-3"/>
                  <c:y val="-6.8437545925769588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1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y = 0,37x + 1,48</a:t>
                    </a:r>
                    <a:b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R = 0,</a:t>
                    </a:r>
                    <a:r>
                      <a:rPr lang="ru-RU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62</a:t>
                    </a:r>
                    <a:endParaRPr lang="en-US" sz="1400" b="1">
                      <a:solidFill>
                        <a:schemeClr val="accent1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FIG!$W$14:$W$27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xVal>
          <c:yVal>
            <c:numRef>
              <c:f>FIG!$V$14:$V$27</c:f>
              <c:numCache>
                <c:formatCode>0.00</c:formatCode>
                <c:ptCount val="14"/>
                <c:pt idx="0">
                  <c:v>2.4787343226578815</c:v>
                </c:pt>
                <c:pt idx="1">
                  <c:v>2.5258567000869121</c:v>
                </c:pt>
                <c:pt idx="2">
                  <c:v>2.3979544782969695</c:v>
                </c:pt>
                <c:pt idx="3">
                  <c:v>2.3969729579367063</c:v>
                </c:pt>
                <c:pt idx="4">
                  <c:v>2.3935832180549772</c:v>
                </c:pt>
                <c:pt idx="5">
                  <c:v>2.4224017015062498</c:v>
                </c:pt>
                <c:pt idx="6">
                  <c:v>2.5385671089148207</c:v>
                </c:pt>
                <c:pt idx="7">
                  <c:v>2.5511423293248066</c:v>
                </c:pt>
                <c:pt idx="8">
                  <c:v>2.4168551058434877</c:v>
                </c:pt>
                <c:pt idx="9">
                  <c:v>2.5385337933509038</c:v>
                </c:pt>
                <c:pt idx="10">
                  <c:v>2.4150771190455291</c:v>
                </c:pt>
                <c:pt idx="11">
                  <c:v>2.5839543313963556</c:v>
                </c:pt>
                <c:pt idx="12">
                  <c:v>2.5746156483598068</c:v>
                </c:pt>
                <c:pt idx="13">
                  <c:v>2.5759994521003473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D41-F244-9C9F-2048ABC4E3A9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5875" cap="sq">
                <a:solidFill>
                  <a:srgbClr val="FF000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21600674400725825"/>
                  <c:y val="-9.6423766077012016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FF0000"/>
                        </a:solidFill>
                      </a:defRPr>
                    </a:pP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y = 0,37x + 1,37</a:t>
                    </a:r>
                    <a:br>
                      <a:rPr lang="en-US" sz="1400" b="1" baseline="0">
                        <a:solidFill>
                          <a:srgbClr val="FF0000"/>
                        </a:solidFill>
                      </a:rPr>
                    </a:b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R = 0,81</a:t>
                    </a:r>
                    <a:endParaRPr lang="en-US" sz="1400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FIG!$W$28:$W$45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xVal>
          <c:yVal>
            <c:numRef>
              <c:f>FIG!$V$28:$V$45</c:f>
              <c:numCache>
                <c:formatCode>0.00</c:formatCode>
                <c:ptCount val="18"/>
                <c:pt idx="0">
                  <c:v>2.4038259765883092</c:v>
                </c:pt>
                <c:pt idx="1">
                  <c:v>2.3765348894586138</c:v>
                </c:pt>
                <c:pt idx="2">
                  <c:v>2.6060659556016126</c:v>
                </c:pt>
                <c:pt idx="3">
                  <c:v>2.5854925360212246</c:v>
                </c:pt>
                <c:pt idx="4">
                  <c:v>2.4243536400501591</c:v>
                </c:pt>
                <c:pt idx="5">
                  <c:v>2.5710705467092674</c:v>
                </c:pt>
                <c:pt idx="6">
                  <c:v>2.369121424564983</c:v>
                </c:pt>
                <c:pt idx="7">
                  <c:v>2.3724446461426623</c:v>
                </c:pt>
                <c:pt idx="8">
                  <c:v>2.3909523492146043</c:v>
                </c:pt>
                <c:pt idx="9">
                  <c:v>2.4490383103434037</c:v>
                </c:pt>
                <c:pt idx="10">
                  <c:v>2.538440092800041</c:v>
                </c:pt>
                <c:pt idx="11">
                  <c:v>2.5712137931297816</c:v>
                </c:pt>
                <c:pt idx="12">
                  <c:v>2.5440920866268164</c:v>
                </c:pt>
                <c:pt idx="13">
                  <c:v>2.5255543397699234</c:v>
                </c:pt>
                <c:pt idx="14">
                  <c:v>2.4540982209105646</c:v>
                </c:pt>
                <c:pt idx="15">
                  <c:v>2.4761778862392414</c:v>
                </c:pt>
                <c:pt idx="16">
                  <c:v>2.4604369354036595</c:v>
                </c:pt>
                <c:pt idx="17">
                  <c:v>2.465938013938247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DD41-F244-9C9F-2048ABC4E3A9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5220387766227803"/>
                  <c:y val="-5.8433785307363338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tx1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y = 0,32x + 1,31</a:t>
                    </a:r>
                    <a:br>
                      <a:rPr lang="en-US" sz="1400" b="1" baseline="0">
                        <a:solidFill>
                          <a:schemeClr val="tx1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R = 0,92</a:t>
                    </a:r>
                    <a:endParaRPr lang="en-US" sz="1400" b="1">
                      <a:solidFill>
                        <a:schemeClr val="tx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FIG!$W$46:$W$54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xVal>
          <c:yVal>
            <c:numRef>
              <c:f>FIG!$V$46:$V$54</c:f>
              <c:numCache>
                <c:formatCode>0.00</c:formatCode>
                <c:ptCount val="9"/>
                <c:pt idx="0">
                  <c:v>2.3969999444868311</c:v>
                </c:pt>
                <c:pt idx="1">
                  <c:v>2.410123726768775</c:v>
                </c:pt>
                <c:pt idx="3">
                  <c:v>2.336682124219684</c:v>
                </c:pt>
                <c:pt idx="4">
                  <c:v>2.3392241446503852</c:v>
                </c:pt>
                <c:pt idx="5">
                  <c:v>2.3771877812810684</c:v>
                </c:pt>
                <c:pt idx="6">
                  <c:v>2.2764657068021754</c:v>
                </c:pt>
                <c:pt idx="7">
                  <c:v>2.2980671663576171</c:v>
                </c:pt>
                <c:pt idx="8">
                  <c:v>2.2692460771569145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DD41-F244-9C9F-2048ABC4E3A9}"/>
            </c:ext>
          </c:extLst>
        </c:ser>
        <c:ser>
          <c:idx val="4"/>
          <c:order val="5"/>
          <c:tx>
            <c:strRef>
              <c:f>FIG!$T$12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FIG!$W$12:$W$13</c:f>
              <c:numCache>
                <c:formatCode>0.00</c:formatCode>
                <c:ptCount val="2"/>
                <c:pt idx="0">
                  <c:v>2.2923833333333334</c:v>
                </c:pt>
                <c:pt idx="1">
                  <c:v>2.4242666666666666</c:v>
                </c:pt>
              </c:numCache>
            </c:numRef>
          </c:xVal>
          <c:yVal>
            <c:numRef>
              <c:f>FIG!$V$12:$V$13</c:f>
              <c:numCache>
                <c:formatCode>0.00</c:formatCode>
                <c:ptCount val="2"/>
                <c:pt idx="0">
                  <c:v>2.537853449482113</c:v>
                </c:pt>
                <c:pt idx="1">
                  <c:v>2.7120331342802642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DD41-F244-9C9F-2048ABC4E3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5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2.7"/>
          <c:min val="2.200000000000000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ru-RU" sz="1800" b="1" i="0" baseline="0">
                    <a:effectLst/>
                  </a:rPr>
                  <a:t>ρ</a:t>
                </a:r>
                <a:r>
                  <a:rPr lang="ru-RU" sz="1800" b="1" i="0" baseline="-25000">
                    <a:effectLst/>
                  </a:rPr>
                  <a:t>bulk</a:t>
                </a:r>
                <a:r>
                  <a:rPr lang="ru-RU" sz="1800" b="1" i="0" baseline="0">
                    <a:effectLst/>
                  </a:rPr>
                  <a:t>, g/cm</a:t>
                </a:r>
                <a:r>
                  <a:rPr lang="ru-RU" sz="1800" b="1" i="0" baseline="30000">
                    <a:effectLst/>
                  </a:rPr>
                  <a:t>3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  <c:majorUnit val="0.1"/>
        <c:minorUnit val="5.000000000000001E-2"/>
      </c:valAx>
      <c:spPr>
        <a:ln>
          <a:solidFill>
            <a:schemeClr val="tx1"/>
          </a:solidFill>
        </a:ln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FIG!$BH$55:$BH$57</c:f>
              <c:numCache>
                <c:formatCode>0</c:formatCode>
                <c:ptCount val="3"/>
                <c:pt idx="0">
                  <c:v>21.999209343831595</c:v>
                </c:pt>
                <c:pt idx="1">
                  <c:v>41.176051355321782</c:v>
                </c:pt>
                <c:pt idx="2">
                  <c:v>56.653743912977326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A35-7A4D-A581-C1EDEC273DD5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FIG!$BH$58:$BH$66</c:f>
              <c:numCache>
                <c:formatCode>0</c:formatCode>
                <c:ptCount val="9"/>
                <c:pt idx="0">
                  <c:v>39.774463499653429</c:v>
                </c:pt>
                <c:pt idx="1">
                  <c:v>28.598013257129548</c:v>
                </c:pt>
                <c:pt idx="2">
                  <c:v>41.627156969579666</c:v>
                </c:pt>
                <c:pt idx="3">
                  <c:v>32.990861540911773</c:v>
                </c:pt>
                <c:pt idx="4">
                  <c:v>34.236067166139257</c:v>
                </c:pt>
                <c:pt idx="5">
                  <c:v>28.725204082178571</c:v>
                </c:pt>
                <c:pt idx="6">
                  <c:v>24.486999514283713</c:v>
                </c:pt>
                <c:pt idx="7">
                  <c:v>24.995980282041646</c:v>
                </c:pt>
                <c:pt idx="8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A35-7A4D-A581-C1EDEC273DD5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FIG!$BH$14:$BH$27</c:f>
              <c:numCache>
                <c:formatCode>0</c:formatCode>
                <c:ptCount val="14"/>
                <c:pt idx="0">
                  <c:v>28.167357164714641</c:v>
                </c:pt>
                <c:pt idx="1">
                  <c:v>28.386927449544917</c:v>
                </c:pt>
                <c:pt idx="2">
                  <c:v>15.728278363167307</c:v>
                </c:pt>
                <c:pt idx="3">
                  <c:v>15.06033192399328</c:v>
                </c:pt>
                <c:pt idx="4">
                  <c:v>16.54728340504326</c:v>
                </c:pt>
                <c:pt idx="5">
                  <c:v>13.954115190477342</c:v>
                </c:pt>
                <c:pt idx="6">
                  <c:v>39.005384667254162</c:v>
                </c:pt>
                <c:pt idx="7">
                  <c:v>27.069973955930063</c:v>
                </c:pt>
                <c:pt idx="8">
                  <c:v>16.749600771124243</c:v>
                </c:pt>
                <c:pt idx="10">
                  <c:v>14.235892853815143</c:v>
                </c:pt>
                <c:pt idx="11">
                  <c:v>95.344431109269763</c:v>
                </c:pt>
                <c:pt idx="12">
                  <c:v>22.506670152556584</c:v>
                </c:pt>
                <c:pt idx="13">
                  <c:v>22.553051576832775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A35-7A4D-A581-C1EDEC273DD5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FIG!$BH$28:$BH$45</c:f>
              <c:numCache>
                <c:formatCode>0</c:formatCode>
                <c:ptCount val="18"/>
                <c:pt idx="0">
                  <c:v>23.437543143502484</c:v>
                </c:pt>
                <c:pt idx="1">
                  <c:v>20.446002932009282</c:v>
                </c:pt>
                <c:pt idx="2">
                  <c:v>93.325948291421213</c:v>
                </c:pt>
                <c:pt idx="3">
                  <c:v>68.55672545463554</c:v>
                </c:pt>
                <c:pt idx="4">
                  <c:v>26.525175818750558</c:v>
                </c:pt>
                <c:pt idx="5">
                  <c:v>45.558273655803355</c:v>
                </c:pt>
                <c:pt idx="6">
                  <c:v>14.648783952401354</c:v>
                </c:pt>
                <c:pt idx="7">
                  <c:v>21.683261336891455</c:v>
                </c:pt>
                <c:pt idx="8">
                  <c:v>19.106213001363994</c:v>
                </c:pt>
                <c:pt idx="9">
                  <c:v>30.465986218237013</c:v>
                </c:pt>
                <c:pt idx="10">
                  <c:v>49.319454933595388</c:v>
                </c:pt>
                <c:pt idx="11">
                  <c:v>47.449593475646807</c:v>
                </c:pt>
                <c:pt idx="12">
                  <c:v>47.580626743498925</c:v>
                </c:pt>
                <c:pt idx="13">
                  <c:v>37.044228182021996</c:v>
                </c:pt>
                <c:pt idx="14">
                  <c:v>16.425011681540134</c:v>
                </c:pt>
                <c:pt idx="15">
                  <c:v>25.999761863177724</c:v>
                </c:pt>
                <c:pt idx="16">
                  <c:v>22.31600135355426</c:v>
                </c:pt>
                <c:pt idx="17">
                  <c:v>21.817215556996626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A35-7A4D-A581-C1EDEC273DD5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FIG!$BH$46:$BH$54</c:f>
              <c:numCache>
                <c:formatCode>0</c:formatCode>
                <c:ptCount val="9"/>
                <c:pt idx="0">
                  <c:v>29.996183387260796</c:v>
                </c:pt>
                <c:pt idx="1">
                  <c:v>27.878078926388003</c:v>
                </c:pt>
                <c:pt idx="2">
                  <c:v>54.91729103463004</c:v>
                </c:pt>
                <c:pt idx="3">
                  <c:v>18.158549035458257</c:v>
                </c:pt>
                <c:pt idx="4">
                  <c:v>18.001029707824475</c:v>
                </c:pt>
                <c:pt idx="5">
                  <c:v>17.982149162972618</c:v>
                </c:pt>
                <c:pt idx="6">
                  <c:v>15.9342911370131</c:v>
                </c:pt>
                <c:pt idx="7">
                  <c:v>16.543380325926485</c:v>
                </c:pt>
                <c:pt idx="8">
                  <c:v>17.665397080373435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A35-7A4D-A581-C1EDEC273DD5}"/>
            </c:ext>
          </c:extLst>
        </c:ser>
        <c:ser>
          <c:idx val="1"/>
          <c:order val="5"/>
          <c:spPr>
            <a:ln w="19050">
              <a:noFill/>
            </a:ln>
          </c:spPr>
          <c:marker>
            <c:symbol val="dot"/>
            <c:size val="10"/>
            <c:spPr>
              <a:solidFill>
                <a:srgbClr val="7030A0"/>
              </a:solidFill>
              <a:ln w="15875">
                <a:solidFill>
                  <a:srgbClr val="7030A0"/>
                </a:solidFill>
              </a:ln>
            </c:spPr>
          </c:marker>
          <c:xVal>
            <c:numRef>
              <c:f>FIG!$AS$12:$AS$13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FIG!$BH$12:$BH$13</c:f>
              <c:numCache>
                <c:formatCode>0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0A35-7A4D-A581-C1EDEC273DD5}"/>
            </c:ext>
          </c:extLst>
        </c:ser>
        <c:ser>
          <c:idx val="2"/>
          <c:order val="6"/>
          <c:spPr>
            <a:ln w="19050">
              <a:noFill/>
            </a:ln>
          </c:spPr>
          <c:marker>
            <c:symbol val="none"/>
          </c:marker>
          <c:trendline>
            <c:spPr>
              <a:ln w="15875">
                <a:prstDash val="lgDash"/>
              </a:ln>
            </c:spPr>
            <c:trendlineType val="power"/>
            <c:dispRSqr val="1"/>
            <c:dispEq val="1"/>
            <c:trendlineLbl>
              <c:layout>
                <c:manualLayout>
                  <c:x val="-0.15439564285112078"/>
                  <c:y val="-0.4442030896818806"/>
                </c:manualLayout>
              </c:layout>
              <c:tx>
                <c:rich>
                  <a:bodyPr/>
                  <a:lstStyle/>
                  <a:p>
                    <a:pPr>
                      <a:defRPr sz="1600" b="1"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600" b="1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155x</a:t>
                    </a:r>
                    <a:r>
                      <a:rPr lang="en-US" sz="1600" b="1" baseline="3000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-0,8</a:t>
                    </a:r>
                    <a:br>
                      <a:rPr lang="en-US" sz="1600" b="1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600" b="1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R² = 0,58</a:t>
                    </a:r>
                    <a:endParaRPr lang="en-US" sz="1600" b="1"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FIG!$AS$12:$AS$66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FIG!$BH$12:$BH$66</c:f>
              <c:numCache>
                <c:formatCode>0</c:formatCode>
                <c:ptCount val="55"/>
                <c:pt idx="2">
                  <c:v>28.167357164714641</c:v>
                </c:pt>
                <c:pt idx="3">
                  <c:v>28.386927449544917</c:v>
                </c:pt>
                <c:pt idx="4">
                  <c:v>15.728278363167307</c:v>
                </c:pt>
                <c:pt idx="5">
                  <c:v>15.06033192399328</c:v>
                </c:pt>
                <c:pt idx="6">
                  <c:v>16.54728340504326</c:v>
                </c:pt>
                <c:pt idx="7">
                  <c:v>13.954115190477342</c:v>
                </c:pt>
                <c:pt idx="8">
                  <c:v>39.005384667254162</c:v>
                </c:pt>
                <c:pt idx="9">
                  <c:v>27.069973955930063</c:v>
                </c:pt>
                <c:pt idx="10">
                  <c:v>16.749600771124243</c:v>
                </c:pt>
                <c:pt idx="12">
                  <c:v>14.235892853815143</c:v>
                </c:pt>
                <c:pt idx="13">
                  <c:v>95.344431109269763</c:v>
                </c:pt>
                <c:pt idx="14">
                  <c:v>22.506670152556584</c:v>
                </c:pt>
                <c:pt idx="15">
                  <c:v>22.553051576832775</c:v>
                </c:pt>
                <c:pt idx="16">
                  <c:v>23.437543143502484</c:v>
                </c:pt>
                <c:pt idx="17">
                  <c:v>20.446002932009282</c:v>
                </c:pt>
                <c:pt idx="18">
                  <c:v>93.325948291421213</c:v>
                </c:pt>
                <c:pt idx="19">
                  <c:v>68.55672545463554</c:v>
                </c:pt>
                <c:pt idx="20">
                  <c:v>26.525175818750558</c:v>
                </c:pt>
                <c:pt idx="21">
                  <c:v>45.558273655803355</c:v>
                </c:pt>
                <c:pt idx="22">
                  <c:v>14.648783952401354</c:v>
                </c:pt>
                <c:pt idx="23">
                  <c:v>21.683261336891455</c:v>
                </c:pt>
                <c:pt idx="24">
                  <c:v>19.106213001363994</c:v>
                </c:pt>
                <c:pt idx="25">
                  <c:v>30.465986218237013</c:v>
                </c:pt>
                <c:pt idx="26">
                  <c:v>49.319454933595388</c:v>
                </c:pt>
                <c:pt idx="27">
                  <c:v>47.449593475646807</c:v>
                </c:pt>
                <c:pt idx="28">
                  <c:v>47.580626743498925</c:v>
                </c:pt>
                <c:pt idx="29">
                  <c:v>37.044228182021996</c:v>
                </c:pt>
                <c:pt idx="30">
                  <c:v>16.425011681540134</c:v>
                </c:pt>
                <c:pt idx="31">
                  <c:v>25.999761863177724</c:v>
                </c:pt>
                <c:pt idx="32">
                  <c:v>22.31600135355426</c:v>
                </c:pt>
                <c:pt idx="33">
                  <c:v>21.817215556996626</c:v>
                </c:pt>
                <c:pt idx="34">
                  <c:v>29.996183387260796</c:v>
                </c:pt>
                <c:pt idx="35">
                  <c:v>27.878078926388003</c:v>
                </c:pt>
                <c:pt idx="36">
                  <c:v>54.91729103463004</c:v>
                </c:pt>
                <c:pt idx="37">
                  <c:v>18.158549035458257</c:v>
                </c:pt>
                <c:pt idx="38">
                  <c:v>18.001029707824475</c:v>
                </c:pt>
                <c:pt idx="39">
                  <c:v>17.982149162972618</c:v>
                </c:pt>
                <c:pt idx="40">
                  <c:v>15.9342911370131</c:v>
                </c:pt>
                <c:pt idx="41">
                  <c:v>16.543380325926485</c:v>
                </c:pt>
                <c:pt idx="42">
                  <c:v>17.665397080373435</c:v>
                </c:pt>
                <c:pt idx="43">
                  <c:v>21.999209343831595</c:v>
                </c:pt>
                <c:pt idx="44">
                  <c:v>41.176051355321782</c:v>
                </c:pt>
                <c:pt idx="45">
                  <c:v>56.653743912977326</c:v>
                </c:pt>
                <c:pt idx="46">
                  <c:v>39.774463499653429</c:v>
                </c:pt>
                <c:pt idx="47">
                  <c:v>28.598013257129548</c:v>
                </c:pt>
                <c:pt idx="48">
                  <c:v>41.627156969579666</c:v>
                </c:pt>
                <c:pt idx="49">
                  <c:v>32.990861540911773</c:v>
                </c:pt>
                <c:pt idx="50">
                  <c:v>34.236067166139257</c:v>
                </c:pt>
                <c:pt idx="51">
                  <c:v>28.725204082178571</c:v>
                </c:pt>
                <c:pt idx="52">
                  <c:v>24.486999514283713</c:v>
                </c:pt>
                <c:pt idx="53">
                  <c:v>24.995980282041646</c:v>
                </c:pt>
                <c:pt idx="54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E-0A35-7A4D-A581-C1EDEC273D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%</a:t>
                </a:r>
                <a:endParaRPr lang="ru-RU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ax val="1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 b="0" i="0" baseline="0">
                    <a:effectLst/>
                  </a:rPr>
                  <a:t>R, Ohm·m</a:t>
                </a:r>
                <a:endParaRPr lang="ru-RU" sz="1600" b="0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plotVisOnly val="0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FIG!$K$55:$K$57</c:f>
              <c:numCache>
                <c:formatCode>0.00</c:formatCode>
                <c:ptCount val="3"/>
                <c:pt idx="0">
                  <c:v>0.37702140000000001</c:v>
                </c:pt>
                <c:pt idx="1">
                  <c:v>0.49227959999999998</c:v>
                </c:pt>
                <c:pt idx="2">
                  <c:v>0.15994040000000001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654-CF4B-8BF6-A5516DF47709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trendline>
            <c:trendlineType val="power"/>
            <c:dispRSqr val="1"/>
            <c:dispEq val="1"/>
            <c:trendlineLbl>
              <c:layout>
                <c:manualLayout>
                  <c:x val="-0.21205335635731598"/>
                  <c:y val="-6.2527190672542102E-2"/>
                </c:manualLayout>
              </c:layout>
              <c:numFmt formatCode="General" sourceLinked="0"/>
            </c:trendlineLbl>
          </c:trendline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FIG!$K$58:$K$66</c:f>
              <c:numCache>
                <c:formatCode>0.00</c:formatCode>
                <c:ptCount val="9"/>
                <c:pt idx="0">
                  <c:v>0.16207170000000001</c:v>
                </c:pt>
                <c:pt idx="1">
                  <c:v>0.1097712</c:v>
                </c:pt>
                <c:pt idx="2">
                  <c:v>0.44625880000000001</c:v>
                </c:pt>
                <c:pt idx="3">
                  <c:v>0.39740560000000003</c:v>
                </c:pt>
                <c:pt idx="4">
                  <c:v>0.43769599999999997</c:v>
                </c:pt>
                <c:pt idx="5">
                  <c:v>0.64160470000000003</c:v>
                </c:pt>
                <c:pt idx="6">
                  <c:v>0.69535170000000002</c:v>
                </c:pt>
                <c:pt idx="8">
                  <c:v>1.3335109999999999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654-CF4B-8BF6-A5516DF47709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FIG!$K$14:$K$27</c:f>
              <c:numCache>
                <c:formatCode>0.00</c:formatCode>
                <c:ptCount val="14"/>
                <c:pt idx="0">
                  <c:v>8.166706E-2</c:v>
                </c:pt>
                <c:pt idx="1">
                  <c:v>0.22437670000000001</c:v>
                </c:pt>
                <c:pt idx="2">
                  <c:v>0.1879748</c:v>
                </c:pt>
                <c:pt idx="3">
                  <c:v>0.16886370000000001</c:v>
                </c:pt>
                <c:pt idx="4">
                  <c:v>0.19484779999999999</c:v>
                </c:pt>
                <c:pt idx="5">
                  <c:v>0.18111530000000001</c:v>
                </c:pt>
                <c:pt idx="6">
                  <c:v>0.31254330000000002</c:v>
                </c:pt>
                <c:pt idx="7">
                  <c:v>0.33357959999999998</c:v>
                </c:pt>
                <c:pt idx="8">
                  <c:v>0.20385049999999999</c:v>
                </c:pt>
                <c:pt idx="9">
                  <c:v>0.16380120000000001</c:v>
                </c:pt>
                <c:pt idx="10">
                  <c:v>0.1831247</c:v>
                </c:pt>
                <c:pt idx="11">
                  <c:v>1.3671050000000001E-2</c:v>
                </c:pt>
                <c:pt idx="12">
                  <c:v>0.41559570000000001</c:v>
                </c:pt>
                <c:pt idx="13">
                  <c:v>0.23588790000000001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654-CF4B-8BF6-A5516DF47709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FIG!$K$28:$K$45</c:f>
              <c:numCache>
                <c:formatCode>0.00</c:formatCode>
                <c:ptCount val="18"/>
                <c:pt idx="0">
                  <c:v>0.1161938</c:v>
                </c:pt>
                <c:pt idx="1">
                  <c:v>0.28116849999999999</c:v>
                </c:pt>
                <c:pt idx="2">
                  <c:v>2.9801979999999999E-2</c:v>
                </c:pt>
                <c:pt idx="3">
                  <c:v>4.9892440000000003E-2</c:v>
                </c:pt>
                <c:pt idx="4">
                  <c:v>0.14554800000000001</c:v>
                </c:pt>
                <c:pt idx="5">
                  <c:v>0.18050450000000001</c:v>
                </c:pt>
                <c:pt idx="6">
                  <c:v>0.19985269999999999</c:v>
                </c:pt>
                <c:pt idx="7">
                  <c:v>0.19894829999999999</c:v>
                </c:pt>
                <c:pt idx="8">
                  <c:v>0.24893480000000001</c:v>
                </c:pt>
                <c:pt idx="9">
                  <c:v>0.1297314</c:v>
                </c:pt>
                <c:pt idx="10">
                  <c:v>0.10947229999999999</c:v>
                </c:pt>
                <c:pt idx="11">
                  <c:v>0.48254540000000001</c:v>
                </c:pt>
                <c:pt idx="12">
                  <c:v>0.47422229999999999</c:v>
                </c:pt>
                <c:pt idx="13">
                  <c:v>0.10205939999999999</c:v>
                </c:pt>
                <c:pt idx="14">
                  <c:v>0.36284899999999998</c:v>
                </c:pt>
                <c:pt idx="15">
                  <c:v>0.9828616</c:v>
                </c:pt>
                <c:pt idx="16">
                  <c:v>0.76377729999999999</c:v>
                </c:pt>
                <c:pt idx="17">
                  <c:v>0.52030160000000003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654-CF4B-8BF6-A5516DF47709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>
                <a:prstDash val="lgDash"/>
              </a:ln>
            </c:spPr>
            <c:trendlineType val="exp"/>
            <c:dispRSqr val="1"/>
            <c:dispEq val="1"/>
            <c:trendlineLbl>
              <c:layout>
                <c:manualLayout>
                  <c:x val="-1.7338278092592526E-2"/>
                  <c:y val="0.29445828792162604"/>
                </c:manualLayout>
              </c:layout>
              <c:numFmt formatCode="General" sourceLinked="0"/>
            </c:trendlineLbl>
          </c:trendline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FIG!$K$46:$K$54</c:f>
              <c:numCache>
                <c:formatCode>0.00</c:formatCode>
                <c:ptCount val="9"/>
                <c:pt idx="0">
                  <c:v>0.1013612</c:v>
                </c:pt>
                <c:pt idx="1">
                  <c:v>0.1291081</c:v>
                </c:pt>
                <c:pt idx="2">
                  <c:v>3.6250150000000002E-2</c:v>
                </c:pt>
                <c:pt idx="3">
                  <c:v>0.26271499999999998</c:v>
                </c:pt>
                <c:pt idx="4">
                  <c:v>0.36477199999999999</c:v>
                </c:pt>
                <c:pt idx="5">
                  <c:v>0.2327129</c:v>
                </c:pt>
                <c:pt idx="6">
                  <c:v>0.43152679999999999</c:v>
                </c:pt>
                <c:pt idx="7">
                  <c:v>0.39127489999999998</c:v>
                </c:pt>
                <c:pt idx="8">
                  <c:v>0.56620910000000002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654-CF4B-8BF6-A5516DF477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%</a:t>
                </a:r>
                <a:endParaRPr lang="ru-RU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At val="1.0000000000000002E-3"/>
        <c:crossBetween val="midCat"/>
        <c:majorUnit val="4"/>
      </c:valAx>
      <c:valAx>
        <c:axId val="1584907279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800" b="0" i="0" baseline="0">
                    <a:effectLst/>
                  </a:rPr>
                  <a:t>k</a:t>
                </a:r>
                <a:r>
                  <a:rPr lang="ru-RU" sz="1800" b="0" i="0" baseline="0">
                    <a:effectLst/>
                  </a:rPr>
                  <a:t>, </a:t>
                </a:r>
                <a:r>
                  <a:rPr lang="en-US" sz="1800" b="0" i="0" baseline="0">
                    <a:effectLst/>
                  </a:rPr>
                  <a:t>mD</a:t>
                </a:r>
                <a:endParaRPr lang="ru-RU" sz="1600">
                  <a:effectLst/>
                </a:endParaRPr>
              </a:p>
            </c:rich>
          </c:tx>
          <c:overlay val="0"/>
        </c:title>
        <c:numFmt formatCode="0.0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prstDash val="lgDash"/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  <c:majorUnit val="0.1"/>
      </c:valAx>
      <c:spPr>
        <a:ln>
          <a:solidFill>
            <a:schemeClr val="tx1"/>
          </a:solidFill>
        </a:ln>
      </c:spPr>
    </c:plotArea>
    <c:plotVisOnly val="0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FIG!$BM$55:$BM$57</c:f>
              <c:numCache>
                <c:formatCode>0</c:formatCode>
                <c:ptCount val="3"/>
                <c:pt idx="0">
                  <c:v>4034.5566666666668</c:v>
                </c:pt>
                <c:pt idx="1">
                  <c:v>4425.163333333333</c:v>
                </c:pt>
                <c:pt idx="2">
                  <c:v>4912.4766666666665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99A-1C4E-84B1-DCA1D3053133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FIG!$BM$58:$BM$66</c:f>
              <c:numCache>
                <c:formatCode>0</c:formatCode>
                <c:ptCount val="9"/>
                <c:pt idx="0">
                  <c:v>4314.9333333333334</c:v>
                </c:pt>
                <c:pt idx="1">
                  <c:v>4157.8500000000004</c:v>
                </c:pt>
                <c:pt idx="2">
                  <c:v>4505.0200000000004</c:v>
                </c:pt>
                <c:pt idx="3">
                  <c:v>4296.503333333334</c:v>
                </c:pt>
                <c:pt idx="4">
                  <c:v>4232.5933333333332</c:v>
                </c:pt>
                <c:pt idx="5">
                  <c:v>4190.4233333333332</c:v>
                </c:pt>
                <c:pt idx="6">
                  <c:v>3844.44</c:v>
                </c:pt>
                <c:pt idx="7">
                  <c:v>4160.8500000000004</c:v>
                </c:pt>
                <c:pt idx="8">
                  <c:v>3858.8433333333337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99A-1C4E-84B1-DCA1D3053133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FIG!$BM$14:$BM$27</c:f>
              <c:numCache>
                <c:formatCode>0</c:formatCode>
                <c:ptCount val="14"/>
                <c:pt idx="0">
                  <c:v>4344.6166666666677</c:v>
                </c:pt>
                <c:pt idx="1">
                  <c:v>4235.7366666666667</c:v>
                </c:pt>
                <c:pt idx="2">
                  <c:v>3586.623333333333</c:v>
                </c:pt>
                <c:pt idx="3">
                  <c:v>3537.65</c:v>
                </c:pt>
                <c:pt idx="4">
                  <c:v>3688.3033333333333</c:v>
                </c:pt>
                <c:pt idx="5">
                  <c:v>3511.5733333333337</c:v>
                </c:pt>
                <c:pt idx="6">
                  <c:v>4450.376666666667</c:v>
                </c:pt>
                <c:pt idx="7">
                  <c:v>4068.8933333333334</c:v>
                </c:pt>
                <c:pt idx="8">
                  <c:v>3655.4233333333336</c:v>
                </c:pt>
                <c:pt idx="10">
                  <c:v>3525.6433333333334</c:v>
                </c:pt>
                <c:pt idx="11">
                  <c:v>4740.1166666666668</c:v>
                </c:pt>
                <c:pt idx="12">
                  <c:v>3936.1333333333337</c:v>
                </c:pt>
                <c:pt idx="13">
                  <c:v>3745.4333333333329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99A-1C4E-84B1-DCA1D3053133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FIG!$BM$28:$BM$45</c:f>
              <c:numCache>
                <c:formatCode>0</c:formatCode>
                <c:ptCount val="18"/>
                <c:pt idx="0">
                  <c:v>3952.9300000000003</c:v>
                </c:pt>
                <c:pt idx="1">
                  <c:v>3898.4433333333332</c:v>
                </c:pt>
                <c:pt idx="2">
                  <c:v>5049.4766666666665</c:v>
                </c:pt>
                <c:pt idx="3">
                  <c:v>4922.4966666666669</c:v>
                </c:pt>
                <c:pt idx="4">
                  <c:v>4173.3233333333337</c:v>
                </c:pt>
                <c:pt idx="5">
                  <c:v>4627.3300000000008</c:v>
                </c:pt>
                <c:pt idx="6">
                  <c:v>3487.5333333333328</c:v>
                </c:pt>
                <c:pt idx="7">
                  <c:v>3955.22</c:v>
                </c:pt>
                <c:pt idx="8">
                  <c:v>3806.51</c:v>
                </c:pt>
                <c:pt idx="9">
                  <c:v>4244.4966666666669</c:v>
                </c:pt>
                <c:pt idx="10">
                  <c:v>4659.3166666666666</c:v>
                </c:pt>
                <c:pt idx="11">
                  <c:v>4714.57</c:v>
                </c:pt>
                <c:pt idx="12">
                  <c:v>4505.4533333333338</c:v>
                </c:pt>
                <c:pt idx="13">
                  <c:v>4572.54</c:v>
                </c:pt>
                <c:pt idx="14">
                  <c:v>3478.2566666666667</c:v>
                </c:pt>
                <c:pt idx="15">
                  <c:v>3805.78</c:v>
                </c:pt>
                <c:pt idx="16">
                  <c:v>3755.8566666666666</c:v>
                </c:pt>
                <c:pt idx="17">
                  <c:v>3646.2933333333335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99A-1C4E-84B1-DCA1D3053133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FIG!$BM$46:$BM$54</c:f>
              <c:numCache>
                <c:formatCode>0</c:formatCode>
                <c:ptCount val="9"/>
                <c:pt idx="0">
                  <c:v>4266.8233333333337</c:v>
                </c:pt>
                <c:pt idx="1">
                  <c:v>4143.996666666666</c:v>
                </c:pt>
                <c:pt idx="2">
                  <c:v>4738.3533333333335</c:v>
                </c:pt>
                <c:pt idx="3">
                  <c:v>3712.8666666666668</c:v>
                </c:pt>
                <c:pt idx="4">
                  <c:v>3724.8833333333332</c:v>
                </c:pt>
                <c:pt idx="5">
                  <c:v>3830.3633333333332</c:v>
                </c:pt>
                <c:pt idx="6">
                  <c:v>3520.91</c:v>
                </c:pt>
                <c:pt idx="7">
                  <c:v>3712.4599999999996</c:v>
                </c:pt>
                <c:pt idx="8">
                  <c:v>3532.8633333333332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99A-1C4E-84B1-DCA1D3053133}"/>
            </c:ext>
          </c:extLst>
        </c:ser>
        <c:ser>
          <c:idx val="4"/>
          <c:order val="5"/>
          <c:tx>
            <c:strRef>
              <c:f>FIG!$T$12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FIG!$AS$12:$AS$13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FIG!$BM$12:$BM$13</c:f>
              <c:numCache>
                <c:formatCode>0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C99A-1C4E-84B1-DCA1D3053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%</a:t>
                </a:r>
                <a:endParaRPr lang="ru-RU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in val="3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V</a:t>
                </a:r>
                <a:r>
                  <a:rPr lang="en-US" sz="1600" b="0" baseline="-25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p</a:t>
                </a:r>
                <a:r>
                  <a:rPr lang="en-US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</a:t>
                </a:r>
                <a:r>
                  <a:rPr lang="ru-RU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m</a:t>
                </a:r>
                <a:r>
                  <a:rPr lang="en-US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/s</a:t>
                </a:r>
                <a:endParaRPr lang="ru-RU" sz="1600" b="0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trendline>
            <c:spPr>
              <a:ln w="15875">
                <a:solidFill>
                  <a:srgbClr val="FFA700"/>
                </a:solidFill>
                <a:prstDash val="lgDash"/>
              </a:ln>
            </c:spPr>
            <c:trendlineType val="linear"/>
            <c:dispRSqr val="0"/>
            <c:dispEq val="0"/>
          </c:trendline>
          <c:xVal>
            <c:numRef>
              <c:f>FIG!$W$55:$W$57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xVal>
          <c:yVal>
            <c:numRef>
              <c:f>FIG!$BH$55:$BH$57</c:f>
              <c:numCache>
                <c:formatCode>0</c:formatCode>
                <c:ptCount val="3"/>
                <c:pt idx="0">
                  <c:v>21.999209343831595</c:v>
                </c:pt>
                <c:pt idx="1">
                  <c:v>41.176051355321782</c:v>
                </c:pt>
                <c:pt idx="2">
                  <c:v>56.653743912977326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64F-9841-8E8D-45FAB4B249E4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E5F8">
                  <a:alpha val="50000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trendline>
            <c:spPr>
              <a:ln w="15875">
                <a:solidFill>
                  <a:srgbClr val="00B0F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6596338449400527"/>
                  <c:y val="-0.13415969260556404"/>
                </c:manualLayout>
              </c:layout>
              <c:tx>
                <c:rich>
                  <a:bodyPr/>
                  <a:lstStyle/>
                  <a:p>
                    <a:pPr>
                      <a:defRPr sz="1400" b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22x - 51</a:t>
                    </a:r>
                    <a:br>
                      <a:rPr lang="en-US" sz="1400" b="0" baseline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0,77</a:t>
                    </a:r>
                    <a:endParaRPr lang="en-US" sz="1400" b="0">
                      <a:solidFill>
                        <a:srgbClr val="0070C0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FIG!$W$58:$W$66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xVal>
          <c:yVal>
            <c:numRef>
              <c:f>FIG!$BH$58:$BH$66</c:f>
              <c:numCache>
                <c:formatCode>0</c:formatCode>
                <c:ptCount val="9"/>
                <c:pt idx="0">
                  <c:v>39.774463499653429</c:v>
                </c:pt>
                <c:pt idx="1">
                  <c:v>28.598013257129548</c:v>
                </c:pt>
                <c:pt idx="2">
                  <c:v>41.627156969579666</c:v>
                </c:pt>
                <c:pt idx="3">
                  <c:v>32.990861540911773</c:v>
                </c:pt>
                <c:pt idx="4">
                  <c:v>34.236067166139257</c:v>
                </c:pt>
                <c:pt idx="5">
                  <c:v>28.725204082178571</c:v>
                </c:pt>
                <c:pt idx="6">
                  <c:v>24.486999514283713</c:v>
                </c:pt>
                <c:pt idx="7">
                  <c:v>24.995980282041646</c:v>
                </c:pt>
                <c:pt idx="8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64F-9841-8E8D-45FAB4B249E4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000"/>
                </a:srgbClr>
              </a:solidFill>
              <a:ln w="12700">
                <a:solidFill>
                  <a:srgbClr val="00B050"/>
                </a:solidFill>
              </a:ln>
            </c:spPr>
          </c:marker>
          <c:trendline>
            <c:spPr>
              <a:ln w="15875">
                <a:solidFill>
                  <a:srgbClr val="00B05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3.9767934768533575E-2"/>
                  <c:y val="-2.766549923562546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103x - 252</a:t>
                    </a:r>
                    <a:br>
                      <a:rPr lang="en-US" sz="1400" b="0" baseline="0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0,61</a:t>
                    </a:r>
                    <a:endParaRPr lang="en-US" sz="1400" b="0">
                      <a:solidFill>
                        <a:srgbClr val="00B050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FIG!$W$14:$W$27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xVal>
          <c:yVal>
            <c:numRef>
              <c:f>FIG!$BH$14:$BH$27</c:f>
              <c:numCache>
                <c:formatCode>0</c:formatCode>
                <c:ptCount val="14"/>
                <c:pt idx="0">
                  <c:v>28.167357164714641</c:v>
                </c:pt>
                <c:pt idx="1">
                  <c:v>28.386927449544917</c:v>
                </c:pt>
                <c:pt idx="2">
                  <c:v>15.728278363167307</c:v>
                </c:pt>
                <c:pt idx="3">
                  <c:v>15.06033192399328</c:v>
                </c:pt>
                <c:pt idx="4">
                  <c:v>16.54728340504326</c:v>
                </c:pt>
                <c:pt idx="5">
                  <c:v>13.954115190477342</c:v>
                </c:pt>
                <c:pt idx="6">
                  <c:v>39.005384667254162</c:v>
                </c:pt>
                <c:pt idx="7">
                  <c:v>27.069973955930063</c:v>
                </c:pt>
                <c:pt idx="8">
                  <c:v>16.749600771124243</c:v>
                </c:pt>
                <c:pt idx="10">
                  <c:v>14.235892853815143</c:v>
                </c:pt>
                <c:pt idx="11">
                  <c:v>95.344431109269763</c:v>
                </c:pt>
                <c:pt idx="12">
                  <c:v>22.506670152556584</c:v>
                </c:pt>
                <c:pt idx="13">
                  <c:v>22.553051576832775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64F-9841-8E8D-45FAB4B249E4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5875">
                <a:solidFill>
                  <a:srgbClr val="FF000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4.3858565951107882E-2"/>
                  <c:y val="-0.10228004141452274"/>
                </c:manualLayout>
              </c:layout>
              <c:tx>
                <c:rich>
                  <a:bodyPr/>
                  <a:lstStyle/>
                  <a:p>
                    <a:pPr>
                      <a:defRPr sz="1400" b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93x - 250</a:t>
                    </a:r>
                    <a:br>
                      <a:rPr lang="en-US" sz="1400" b="0" baseline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0,92</a:t>
                    </a:r>
                    <a:endParaRPr lang="en-US" sz="1400" b="0">
                      <a:solidFill>
                        <a:srgbClr val="FF0000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FIG!$W$28:$W$45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xVal>
          <c:yVal>
            <c:numRef>
              <c:f>FIG!$BH$28:$BH$45</c:f>
              <c:numCache>
                <c:formatCode>0</c:formatCode>
                <c:ptCount val="18"/>
                <c:pt idx="0">
                  <c:v>23.437543143502484</c:v>
                </c:pt>
                <c:pt idx="1">
                  <c:v>20.446002932009282</c:v>
                </c:pt>
                <c:pt idx="2">
                  <c:v>93.325948291421213</c:v>
                </c:pt>
                <c:pt idx="3">
                  <c:v>68.55672545463554</c:v>
                </c:pt>
                <c:pt idx="4">
                  <c:v>26.525175818750558</c:v>
                </c:pt>
                <c:pt idx="5">
                  <c:v>45.558273655803355</c:v>
                </c:pt>
                <c:pt idx="6">
                  <c:v>14.648783952401354</c:v>
                </c:pt>
                <c:pt idx="7">
                  <c:v>21.683261336891455</c:v>
                </c:pt>
                <c:pt idx="8">
                  <c:v>19.106213001363994</c:v>
                </c:pt>
                <c:pt idx="9">
                  <c:v>30.465986218237013</c:v>
                </c:pt>
                <c:pt idx="10">
                  <c:v>49.319454933595388</c:v>
                </c:pt>
                <c:pt idx="11">
                  <c:v>47.449593475646807</c:v>
                </c:pt>
                <c:pt idx="12">
                  <c:v>47.580626743498925</c:v>
                </c:pt>
                <c:pt idx="13">
                  <c:v>37.044228182021996</c:v>
                </c:pt>
                <c:pt idx="14">
                  <c:v>16.425011681540134</c:v>
                </c:pt>
                <c:pt idx="15">
                  <c:v>25.999761863177724</c:v>
                </c:pt>
                <c:pt idx="16">
                  <c:v>22.31600135355426</c:v>
                </c:pt>
                <c:pt idx="17">
                  <c:v>21.817215556996626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64F-9841-8E8D-45FAB4B249E4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9.6790094345359498E-2"/>
                  <c:y val="-0.18307106627444972"/>
                </c:manualLayout>
              </c:layout>
              <c:tx>
                <c:rich>
                  <a:bodyPr/>
                  <a:lstStyle/>
                  <a:p>
                    <a:pPr>
                      <a:defRPr sz="1400" b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53x - 148</a:t>
                    </a:r>
                    <a:br>
                      <a:rPr lang="en-US" sz="1400" b="0" baseline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0,80</a:t>
                    </a:r>
                    <a:endParaRPr lang="en-US" sz="1400" b="0">
                      <a:solidFill>
                        <a:schemeClr val="tx1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FIG!$W$46:$W$54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xVal>
          <c:yVal>
            <c:numRef>
              <c:f>FIG!$BH$46:$BH$54</c:f>
              <c:numCache>
                <c:formatCode>0</c:formatCode>
                <c:ptCount val="9"/>
                <c:pt idx="0">
                  <c:v>29.996183387260796</c:v>
                </c:pt>
                <c:pt idx="1">
                  <c:v>27.878078926388003</c:v>
                </c:pt>
                <c:pt idx="2">
                  <c:v>54.91729103463004</c:v>
                </c:pt>
                <c:pt idx="3">
                  <c:v>18.158549035458257</c:v>
                </c:pt>
                <c:pt idx="4">
                  <c:v>18.001029707824475</c:v>
                </c:pt>
                <c:pt idx="5">
                  <c:v>17.982149162972618</c:v>
                </c:pt>
                <c:pt idx="6">
                  <c:v>15.9342911370131</c:v>
                </c:pt>
                <c:pt idx="7">
                  <c:v>16.543380325926485</c:v>
                </c:pt>
                <c:pt idx="8">
                  <c:v>17.665397080373435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664F-9841-8E8D-45FAB4B249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5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λ</a:t>
                </a:r>
                <a:r>
                  <a:rPr lang="en-US" sz="1600" b="0" i="0" baseline="-25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||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 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W·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m</a:t>
                </a:r>
                <a:r>
                  <a:rPr lang="ru-RU" sz="1600" b="0" i="0" baseline="30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-1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·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K</a:t>
                </a:r>
                <a:r>
                  <a:rPr lang="ru-RU" sz="1600" b="0" i="0" baseline="30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-1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 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   </a:t>
                </a:r>
                <a:endParaRPr lang="ru-RU" sz="1600" b="0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10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 b="0" i="0" baseline="0">
                    <a:effectLst/>
                  </a:rPr>
                  <a:t>R, Ohm·m</a:t>
                </a:r>
                <a:endParaRPr lang="ru-RU" sz="1600" b="0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  <c:majorUnit val="2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FIG!$BM$55:$BM$57</c:f>
              <c:numCache>
                <c:formatCode>0</c:formatCode>
                <c:ptCount val="3"/>
                <c:pt idx="0">
                  <c:v>4034.5566666666668</c:v>
                </c:pt>
                <c:pt idx="1">
                  <c:v>4425.163333333333</c:v>
                </c:pt>
                <c:pt idx="2">
                  <c:v>4912.4766666666665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5DD-3240-9D02-8BFB13BAA038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FIG!$BM$58:$BM$66</c:f>
              <c:numCache>
                <c:formatCode>0</c:formatCode>
                <c:ptCount val="9"/>
                <c:pt idx="0">
                  <c:v>4314.9333333333334</c:v>
                </c:pt>
                <c:pt idx="1">
                  <c:v>4157.8500000000004</c:v>
                </c:pt>
                <c:pt idx="2">
                  <c:v>4505.0200000000004</c:v>
                </c:pt>
                <c:pt idx="3">
                  <c:v>4296.503333333334</c:v>
                </c:pt>
                <c:pt idx="4">
                  <c:v>4232.5933333333332</c:v>
                </c:pt>
                <c:pt idx="5">
                  <c:v>4190.4233333333332</c:v>
                </c:pt>
                <c:pt idx="6">
                  <c:v>3844.44</c:v>
                </c:pt>
                <c:pt idx="7">
                  <c:v>4160.8500000000004</c:v>
                </c:pt>
                <c:pt idx="8">
                  <c:v>3858.8433333333337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5DD-3240-9D02-8BFB13BAA038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FIG!$BM$14:$BM$27</c:f>
              <c:numCache>
                <c:formatCode>0</c:formatCode>
                <c:ptCount val="14"/>
                <c:pt idx="0">
                  <c:v>4344.6166666666677</c:v>
                </c:pt>
                <c:pt idx="1">
                  <c:v>4235.7366666666667</c:v>
                </c:pt>
                <c:pt idx="2">
                  <c:v>3586.623333333333</c:v>
                </c:pt>
                <c:pt idx="3">
                  <c:v>3537.65</c:v>
                </c:pt>
                <c:pt idx="4">
                  <c:v>3688.3033333333333</c:v>
                </c:pt>
                <c:pt idx="5">
                  <c:v>3511.5733333333337</c:v>
                </c:pt>
                <c:pt idx="6">
                  <c:v>4450.376666666667</c:v>
                </c:pt>
                <c:pt idx="7">
                  <c:v>4068.8933333333334</c:v>
                </c:pt>
                <c:pt idx="8">
                  <c:v>3655.4233333333336</c:v>
                </c:pt>
                <c:pt idx="10">
                  <c:v>3525.6433333333334</c:v>
                </c:pt>
                <c:pt idx="11">
                  <c:v>4740.1166666666668</c:v>
                </c:pt>
                <c:pt idx="12">
                  <c:v>3936.1333333333337</c:v>
                </c:pt>
                <c:pt idx="13">
                  <c:v>3745.4333333333329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5DD-3240-9D02-8BFB13BAA038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FIG!$BM$28:$BM$45</c:f>
              <c:numCache>
                <c:formatCode>0</c:formatCode>
                <c:ptCount val="18"/>
                <c:pt idx="0">
                  <c:v>3952.9300000000003</c:v>
                </c:pt>
                <c:pt idx="1">
                  <c:v>3898.4433333333332</c:v>
                </c:pt>
                <c:pt idx="2">
                  <c:v>5049.4766666666665</c:v>
                </c:pt>
                <c:pt idx="3">
                  <c:v>4922.4966666666669</c:v>
                </c:pt>
                <c:pt idx="4">
                  <c:v>4173.3233333333337</c:v>
                </c:pt>
                <c:pt idx="5">
                  <c:v>4627.3300000000008</c:v>
                </c:pt>
                <c:pt idx="6">
                  <c:v>3487.5333333333328</c:v>
                </c:pt>
                <c:pt idx="7">
                  <c:v>3955.22</c:v>
                </c:pt>
                <c:pt idx="8">
                  <c:v>3806.51</c:v>
                </c:pt>
                <c:pt idx="9">
                  <c:v>4244.4966666666669</c:v>
                </c:pt>
                <c:pt idx="10">
                  <c:v>4659.3166666666666</c:v>
                </c:pt>
                <c:pt idx="11">
                  <c:v>4714.57</c:v>
                </c:pt>
                <c:pt idx="12">
                  <c:v>4505.4533333333338</c:v>
                </c:pt>
                <c:pt idx="13">
                  <c:v>4572.54</c:v>
                </c:pt>
                <c:pt idx="14">
                  <c:v>3478.2566666666667</c:v>
                </c:pt>
                <c:pt idx="15">
                  <c:v>3805.78</c:v>
                </c:pt>
                <c:pt idx="16">
                  <c:v>3755.8566666666666</c:v>
                </c:pt>
                <c:pt idx="17">
                  <c:v>3646.2933333333335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5DD-3240-9D02-8BFB13BAA038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9050">
                <a:prstDash val="lgDash"/>
              </a:ln>
            </c:spPr>
            <c:trendlineType val="power"/>
            <c:dispRSqr val="1"/>
            <c:dispEq val="1"/>
            <c:trendlineLbl>
              <c:layout>
                <c:manualLayout>
                  <c:x val="-3.5972455591020587E-2"/>
                  <c:y val="-0.41355097469807256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6228x</a:t>
                    </a:r>
                    <a:r>
                      <a:rPr lang="en-US" baseline="3000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-0,20</a:t>
                    </a:r>
                    <a:br>
                      <a:rPr lang="en-US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R² = 0,87</a:t>
                    </a:r>
                    <a:endParaRPr lang="en-US"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FIG!$BM$46:$BM$54</c:f>
              <c:numCache>
                <c:formatCode>0</c:formatCode>
                <c:ptCount val="9"/>
                <c:pt idx="0">
                  <c:v>4266.8233333333337</c:v>
                </c:pt>
                <c:pt idx="1">
                  <c:v>4143.996666666666</c:v>
                </c:pt>
                <c:pt idx="2">
                  <c:v>4738.3533333333335</c:v>
                </c:pt>
                <c:pt idx="3">
                  <c:v>3712.8666666666668</c:v>
                </c:pt>
                <c:pt idx="4">
                  <c:v>3724.8833333333332</c:v>
                </c:pt>
                <c:pt idx="5">
                  <c:v>3830.3633333333332</c:v>
                </c:pt>
                <c:pt idx="6">
                  <c:v>3520.91</c:v>
                </c:pt>
                <c:pt idx="7">
                  <c:v>3712.4599999999996</c:v>
                </c:pt>
                <c:pt idx="8">
                  <c:v>3532.8633333333332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45DD-3240-9D02-8BFB13BAA038}"/>
            </c:ext>
          </c:extLst>
        </c:ser>
        <c:ser>
          <c:idx val="1"/>
          <c:order val="5"/>
          <c:spPr>
            <a:ln w="19050">
              <a:noFill/>
            </a:ln>
          </c:spPr>
          <c:marker>
            <c:symbol val="none"/>
          </c:marker>
          <c:xVal>
            <c:numRef>
              <c:f>FIG!$AS$12:$AS$66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FIG!$BM$12:$BM$66</c:f>
              <c:numCache>
                <c:formatCode>0</c:formatCode>
                <c:ptCount val="55"/>
                <c:pt idx="2">
                  <c:v>4344.6166666666677</c:v>
                </c:pt>
                <c:pt idx="3">
                  <c:v>4235.7366666666667</c:v>
                </c:pt>
                <c:pt idx="4">
                  <c:v>3586.623333333333</c:v>
                </c:pt>
                <c:pt idx="5">
                  <c:v>3537.65</c:v>
                </c:pt>
                <c:pt idx="6">
                  <c:v>3688.3033333333333</c:v>
                </c:pt>
                <c:pt idx="7">
                  <c:v>3511.5733333333337</c:v>
                </c:pt>
                <c:pt idx="8">
                  <c:v>4450.376666666667</c:v>
                </c:pt>
                <c:pt idx="9">
                  <c:v>4068.8933333333334</c:v>
                </c:pt>
                <c:pt idx="10">
                  <c:v>3655.4233333333336</c:v>
                </c:pt>
                <c:pt idx="12">
                  <c:v>3525.6433333333334</c:v>
                </c:pt>
                <c:pt idx="13">
                  <c:v>4740.1166666666668</c:v>
                </c:pt>
                <c:pt idx="14">
                  <c:v>3936.1333333333337</c:v>
                </c:pt>
                <c:pt idx="15">
                  <c:v>3745.4333333333329</c:v>
                </c:pt>
                <c:pt idx="16">
                  <c:v>3952.9300000000003</c:v>
                </c:pt>
                <c:pt idx="17">
                  <c:v>3898.4433333333332</c:v>
                </c:pt>
                <c:pt idx="18">
                  <c:v>5049.4766666666665</c:v>
                </c:pt>
                <c:pt idx="19">
                  <c:v>4922.4966666666669</c:v>
                </c:pt>
                <c:pt idx="20">
                  <c:v>4173.3233333333337</c:v>
                </c:pt>
                <c:pt idx="21">
                  <c:v>4627.3300000000008</c:v>
                </c:pt>
                <c:pt idx="22">
                  <c:v>3487.5333333333328</c:v>
                </c:pt>
                <c:pt idx="23">
                  <c:v>3955.22</c:v>
                </c:pt>
                <c:pt idx="24">
                  <c:v>3806.51</c:v>
                </c:pt>
                <c:pt idx="25">
                  <c:v>4244.4966666666669</c:v>
                </c:pt>
                <c:pt idx="26">
                  <c:v>4659.3166666666666</c:v>
                </c:pt>
                <c:pt idx="27">
                  <c:v>4714.57</c:v>
                </c:pt>
                <c:pt idx="28">
                  <c:v>4505.4533333333338</c:v>
                </c:pt>
                <c:pt idx="29">
                  <c:v>4572.54</c:v>
                </c:pt>
                <c:pt idx="30">
                  <c:v>3478.2566666666667</c:v>
                </c:pt>
                <c:pt idx="31">
                  <c:v>3805.78</c:v>
                </c:pt>
                <c:pt idx="32">
                  <c:v>3755.8566666666666</c:v>
                </c:pt>
                <c:pt idx="33">
                  <c:v>3646.2933333333335</c:v>
                </c:pt>
                <c:pt idx="34">
                  <c:v>4266.8233333333337</c:v>
                </c:pt>
                <c:pt idx="35">
                  <c:v>4143.996666666666</c:v>
                </c:pt>
                <c:pt idx="36">
                  <c:v>4738.3533333333335</c:v>
                </c:pt>
                <c:pt idx="37">
                  <c:v>3712.8666666666668</c:v>
                </c:pt>
                <c:pt idx="38">
                  <c:v>3724.8833333333332</c:v>
                </c:pt>
                <c:pt idx="39">
                  <c:v>3830.3633333333332</c:v>
                </c:pt>
                <c:pt idx="40">
                  <c:v>3520.91</c:v>
                </c:pt>
                <c:pt idx="41">
                  <c:v>3712.4599999999996</c:v>
                </c:pt>
                <c:pt idx="42">
                  <c:v>3532.8633333333332</c:v>
                </c:pt>
                <c:pt idx="43">
                  <c:v>4034.5566666666668</c:v>
                </c:pt>
                <c:pt idx="44">
                  <c:v>4425.163333333333</c:v>
                </c:pt>
                <c:pt idx="45">
                  <c:v>4912.4766666666665</c:v>
                </c:pt>
                <c:pt idx="46">
                  <c:v>4314.9333333333334</c:v>
                </c:pt>
                <c:pt idx="47">
                  <c:v>4157.8500000000004</c:v>
                </c:pt>
                <c:pt idx="48">
                  <c:v>4505.0200000000004</c:v>
                </c:pt>
                <c:pt idx="49">
                  <c:v>4296.503333333334</c:v>
                </c:pt>
                <c:pt idx="50">
                  <c:v>4232.5933333333332</c:v>
                </c:pt>
                <c:pt idx="51">
                  <c:v>4190.4233333333332</c:v>
                </c:pt>
                <c:pt idx="52">
                  <c:v>3844.44</c:v>
                </c:pt>
                <c:pt idx="53">
                  <c:v>4160.8500000000004</c:v>
                </c:pt>
                <c:pt idx="54">
                  <c:v>3858.8433333333337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45DD-3240-9D02-8BFB13BAA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%</a:t>
                </a:r>
                <a:endParaRPr lang="ru-RU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in val="3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V</a:t>
                </a:r>
                <a:r>
                  <a:rPr lang="en-US" sz="1600" b="0" baseline="-25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p</a:t>
                </a:r>
                <a:r>
                  <a:rPr lang="en-US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</a:t>
                </a:r>
                <a:r>
                  <a:rPr lang="ru-RU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m</a:t>
                </a:r>
                <a:r>
                  <a:rPr lang="en-US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/s</a:t>
                </a:r>
                <a:endParaRPr lang="ru-RU" sz="1600" b="0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trendline>
            <c:spPr>
              <a:ln w="15875">
                <a:solidFill>
                  <a:srgbClr val="FFA700"/>
                </a:solidFill>
                <a:prstDash val="lgDash"/>
              </a:ln>
            </c:spPr>
            <c:trendlineType val="linear"/>
            <c:dispRSqr val="0"/>
            <c:dispEq val="0"/>
          </c:trendline>
          <c:xVal>
            <c:numRef>
              <c:f>FIG!$W$55:$W$57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xVal>
          <c:yVal>
            <c:numRef>
              <c:f>FIG!$V$55:$V$57</c:f>
              <c:numCache>
                <c:formatCode>0.00</c:formatCode>
                <c:ptCount val="3"/>
                <c:pt idx="0">
                  <c:v>2.2666785973599528</c:v>
                </c:pt>
                <c:pt idx="1">
                  <c:v>2.3812381811898331</c:v>
                </c:pt>
                <c:pt idx="2">
                  <c:v>2.4306033945932333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D08-524E-A2D9-218F5DE96AA3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E5F8">
                  <a:alpha val="50000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trendline>
            <c:spPr>
              <a:ln w="15875">
                <a:solidFill>
                  <a:srgbClr val="00B0F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6584756476573242"/>
                  <c:y val="-6.8300837567961875E-2"/>
                </c:manualLayout>
              </c:layout>
              <c:tx>
                <c:rich>
                  <a:bodyPr/>
                  <a:lstStyle/>
                  <a:p>
                    <a:pPr>
                      <a:defRPr sz="1400" b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0,23x + 1,47</a:t>
                    </a:r>
                    <a:br>
                      <a:rPr lang="en-US" sz="1400" b="0" baseline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rgbClr val="0070C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0,87</a:t>
                    </a:r>
                    <a:endParaRPr lang="en-US" sz="1400" b="0">
                      <a:solidFill>
                        <a:srgbClr val="0070C0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FIG!$W$58:$W$66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xVal>
          <c:yVal>
            <c:numRef>
              <c:f>FIG!$V$58:$V$66</c:f>
              <c:numCache>
                <c:formatCode>0.00</c:formatCode>
                <c:ptCount val="9"/>
                <c:pt idx="0">
                  <c:v>2.3837136410716186</c:v>
                </c:pt>
                <c:pt idx="1">
                  <c:v>2.4154161186596821</c:v>
                </c:pt>
                <c:pt idx="2">
                  <c:v>2.3967970727337398</c:v>
                </c:pt>
                <c:pt idx="3">
                  <c:v>2.3773859595428055</c:v>
                </c:pt>
                <c:pt idx="4">
                  <c:v>2.3866727627295217</c:v>
                </c:pt>
                <c:pt idx="5">
                  <c:v>2.311369465911866</c:v>
                </c:pt>
                <c:pt idx="6">
                  <c:v>2.2746693815997054</c:v>
                </c:pt>
                <c:pt idx="7">
                  <c:v>2.2674121029484939</c:v>
                </c:pt>
                <c:pt idx="8">
                  <c:v>2.2394253180030517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FD08-524E-A2D9-218F5DE96AA3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000"/>
                </a:srgbClr>
              </a:solidFill>
              <a:ln w="12700">
                <a:solidFill>
                  <a:srgbClr val="00B050"/>
                </a:solidFill>
              </a:ln>
            </c:spPr>
          </c:marker>
          <c:trendline>
            <c:spPr>
              <a:ln w="15875">
                <a:solidFill>
                  <a:srgbClr val="00B05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1.1428788369147569E-2"/>
                  <c:y val="-0.1193554877948623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0,37x + 1,48</a:t>
                    </a:r>
                    <a:br>
                      <a:rPr lang="en-US" sz="1400" b="0" baseline="0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rgbClr val="00B05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0,62</a:t>
                    </a:r>
                    <a:endParaRPr lang="en-US" sz="1400" b="0">
                      <a:solidFill>
                        <a:srgbClr val="00B050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FIG!$W$14:$W$27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xVal>
          <c:yVal>
            <c:numRef>
              <c:f>FIG!$V$14:$V$27</c:f>
              <c:numCache>
                <c:formatCode>0.00</c:formatCode>
                <c:ptCount val="14"/>
                <c:pt idx="0">
                  <c:v>2.4787343226578815</c:v>
                </c:pt>
                <c:pt idx="1">
                  <c:v>2.5258567000869121</c:v>
                </c:pt>
                <c:pt idx="2">
                  <c:v>2.3979544782969695</c:v>
                </c:pt>
                <c:pt idx="3">
                  <c:v>2.3969729579367063</c:v>
                </c:pt>
                <c:pt idx="4">
                  <c:v>2.3935832180549772</c:v>
                </c:pt>
                <c:pt idx="5">
                  <c:v>2.4224017015062498</c:v>
                </c:pt>
                <c:pt idx="6">
                  <c:v>2.5385671089148207</c:v>
                </c:pt>
                <c:pt idx="7">
                  <c:v>2.5511423293248066</c:v>
                </c:pt>
                <c:pt idx="8">
                  <c:v>2.4168551058434877</c:v>
                </c:pt>
                <c:pt idx="9">
                  <c:v>2.5385337933509038</c:v>
                </c:pt>
                <c:pt idx="10">
                  <c:v>2.4150771190455291</c:v>
                </c:pt>
                <c:pt idx="11">
                  <c:v>2.5839543313963556</c:v>
                </c:pt>
                <c:pt idx="12">
                  <c:v>2.5746156483598068</c:v>
                </c:pt>
                <c:pt idx="13">
                  <c:v>2.5759994521003473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FD08-524E-A2D9-218F5DE96AA3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5875">
                <a:solidFill>
                  <a:srgbClr val="FF000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4694321448440464"/>
                  <c:y val="-0.11940121879652429"/>
                </c:manualLayout>
              </c:layout>
              <c:tx>
                <c:rich>
                  <a:bodyPr/>
                  <a:lstStyle/>
                  <a:p>
                    <a:pPr>
                      <a:defRPr sz="1400" b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0,37x + 1,37</a:t>
                    </a:r>
                    <a:br>
                      <a:rPr lang="en-US" sz="1400" b="0" baseline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rgbClr val="FF0000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0,81</a:t>
                    </a:r>
                    <a:endParaRPr lang="en-US" sz="1400" b="0">
                      <a:solidFill>
                        <a:srgbClr val="FF0000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FIG!$W$28:$W$45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xVal>
          <c:yVal>
            <c:numRef>
              <c:f>FIG!$V$28:$V$45</c:f>
              <c:numCache>
                <c:formatCode>0.00</c:formatCode>
                <c:ptCount val="18"/>
                <c:pt idx="0">
                  <c:v>2.4038259765883092</c:v>
                </c:pt>
                <c:pt idx="1">
                  <c:v>2.3765348894586138</c:v>
                </c:pt>
                <c:pt idx="2">
                  <c:v>2.6060659556016126</c:v>
                </c:pt>
                <c:pt idx="3">
                  <c:v>2.5854925360212246</c:v>
                </c:pt>
                <c:pt idx="4">
                  <c:v>2.4243536400501591</c:v>
                </c:pt>
                <c:pt idx="5">
                  <c:v>2.5710705467092674</c:v>
                </c:pt>
                <c:pt idx="6">
                  <c:v>2.369121424564983</c:v>
                </c:pt>
                <c:pt idx="7">
                  <c:v>2.3724446461426623</c:v>
                </c:pt>
                <c:pt idx="8">
                  <c:v>2.3909523492146043</c:v>
                </c:pt>
                <c:pt idx="9">
                  <c:v>2.4490383103434037</c:v>
                </c:pt>
                <c:pt idx="10">
                  <c:v>2.538440092800041</c:v>
                </c:pt>
                <c:pt idx="11">
                  <c:v>2.5712137931297816</c:v>
                </c:pt>
                <c:pt idx="12">
                  <c:v>2.5440920866268164</c:v>
                </c:pt>
                <c:pt idx="13">
                  <c:v>2.5255543397699234</c:v>
                </c:pt>
                <c:pt idx="14">
                  <c:v>2.4540982209105646</c:v>
                </c:pt>
                <c:pt idx="15">
                  <c:v>2.4761778862392414</c:v>
                </c:pt>
                <c:pt idx="16">
                  <c:v>2.4604369354036595</c:v>
                </c:pt>
                <c:pt idx="17">
                  <c:v>2.465938013938247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FD08-524E-A2D9-218F5DE96AA3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4544368492788026"/>
                  <c:y val="-7.2477851262623627E-2"/>
                </c:manualLayout>
              </c:layout>
              <c:tx>
                <c:rich>
                  <a:bodyPr/>
                  <a:lstStyle/>
                  <a:p>
                    <a:pPr>
                      <a:defRPr sz="1400" b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400" b="0" baseline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0,32x + 1,31</a:t>
                    </a:r>
                    <a:br>
                      <a:rPr lang="en-US" sz="1400" b="0" baseline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400" b="0" baseline="0">
                        <a:solidFill>
                          <a:schemeClr val="tx1"/>
                        </a:solidFill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 = 0,92</a:t>
                    </a:r>
                    <a:endParaRPr lang="en-US" sz="1400" b="0">
                      <a:solidFill>
                        <a:schemeClr val="tx1"/>
                      </a:solidFill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FIG!$W$46:$W$54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xVal>
          <c:yVal>
            <c:numRef>
              <c:f>FIG!$V$46:$V$54</c:f>
              <c:numCache>
                <c:formatCode>0.00</c:formatCode>
                <c:ptCount val="9"/>
                <c:pt idx="0">
                  <c:v>2.3969999444868311</c:v>
                </c:pt>
                <c:pt idx="1">
                  <c:v>2.410123726768775</c:v>
                </c:pt>
                <c:pt idx="3">
                  <c:v>2.336682124219684</c:v>
                </c:pt>
                <c:pt idx="4">
                  <c:v>2.3392241446503852</c:v>
                </c:pt>
                <c:pt idx="5">
                  <c:v>2.3771877812810684</c:v>
                </c:pt>
                <c:pt idx="6">
                  <c:v>2.2764657068021754</c:v>
                </c:pt>
                <c:pt idx="7">
                  <c:v>2.2980671663576171</c:v>
                </c:pt>
                <c:pt idx="8">
                  <c:v>2.2692460771569145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FD08-524E-A2D9-218F5DE96A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5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λ</a:t>
                </a:r>
                <a:r>
                  <a:rPr lang="en-US" sz="1600" b="0" i="0" baseline="-25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||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 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W·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m</a:t>
                </a:r>
                <a:r>
                  <a:rPr lang="ru-RU" sz="1600" b="0" i="0" baseline="30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-1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·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K</a:t>
                </a:r>
                <a:r>
                  <a:rPr lang="ru-RU" sz="1600" b="0" i="0" baseline="30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-1</a:t>
                </a:r>
                <a:r>
                  <a:rPr lang="en-US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 </a:t>
                </a:r>
                <a:r>
                  <a:rPr lang="ru-RU" sz="16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   </a:t>
                </a:r>
                <a:endParaRPr lang="ru-RU" sz="1600" b="0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2.7"/>
          <c:min val="2.200000000000000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ru-RU" sz="1600" b="0" i="0" baseline="0">
                    <a:effectLst/>
                  </a:rPr>
                  <a:t>ρ</a:t>
                </a:r>
                <a:r>
                  <a:rPr lang="ru-RU" sz="1600" b="0" i="0" baseline="-25000">
                    <a:effectLst/>
                  </a:rPr>
                  <a:t>bulk</a:t>
                </a:r>
                <a:r>
                  <a:rPr lang="ru-RU" sz="1600" b="0" i="0" baseline="0">
                    <a:effectLst/>
                  </a:rPr>
                  <a:t>, g/cm</a:t>
                </a:r>
                <a:r>
                  <a:rPr lang="ru-RU" sz="1600" b="0" i="0" baseline="30000">
                    <a:effectLst/>
                  </a:rPr>
                  <a:t>3</a:t>
                </a:r>
                <a:endParaRPr lang="ru-RU" sz="1600" b="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  <c:majorUnit val="0.1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FIG!$BH$55:$BH$57</c:f>
              <c:numCache>
                <c:formatCode>0</c:formatCode>
                <c:ptCount val="3"/>
                <c:pt idx="0">
                  <c:v>21.999209343831595</c:v>
                </c:pt>
                <c:pt idx="1">
                  <c:v>41.176051355321782</c:v>
                </c:pt>
                <c:pt idx="2">
                  <c:v>56.653743912977326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AF3-FF4B-AFF2-CDA16CCFE587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FIG!$BH$58:$BH$66</c:f>
              <c:numCache>
                <c:formatCode>0</c:formatCode>
                <c:ptCount val="9"/>
                <c:pt idx="0">
                  <c:v>39.774463499653429</c:v>
                </c:pt>
                <c:pt idx="1">
                  <c:v>28.598013257129548</c:v>
                </c:pt>
                <c:pt idx="2">
                  <c:v>41.627156969579666</c:v>
                </c:pt>
                <c:pt idx="3">
                  <c:v>32.990861540911773</c:v>
                </c:pt>
                <c:pt idx="4">
                  <c:v>34.236067166139257</c:v>
                </c:pt>
                <c:pt idx="5">
                  <c:v>28.725204082178571</c:v>
                </c:pt>
                <c:pt idx="6">
                  <c:v>24.486999514283713</c:v>
                </c:pt>
                <c:pt idx="7">
                  <c:v>24.995980282041646</c:v>
                </c:pt>
                <c:pt idx="8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AF3-FF4B-AFF2-CDA16CCFE587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FIG!$BH$14:$BH$27</c:f>
              <c:numCache>
                <c:formatCode>0</c:formatCode>
                <c:ptCount val="14"/>
                <c:pt idx="0">
                  <c:v>28.167357164714641</c:v>
                </c:pt>
                <c:pt idx="1">
                  <c:v>28.386927449544917</c:v>
                </c:pt>
                <c:pt idx="2">
                  <c:v>15.728278363167307</c:v>
                </c:pt>
                <c:pt idx="3">
                  <c:v>15.06033192399328</c:v>
                </c:pt>
                <c:pt idx="4">
                  <c:v>16.54728340504326</c:v>
                </c:pt>
                <c:pt idx="5">
                  <c:v>13.954115190477342</c:v>
                </c:pt>
                <c:pt idx="6">
                  <c:v>39.005384667254162</c:v>
                </c:pt>
                <c:pt idx="7">
                  <c:v>27.069973955930063</c:v>
                </c:pt>
                <c:pt idx="8">
                  <c:v>16.749600771124243</c:v>
                </c:pt>
                <c:pt idx="10">
                  <c:v>14.235892853815143</c:v>
                </c:pt>
                <c:pt idx="11">
                  <c:v>95.344431109269763</c:v>
                </c:pt>
                <c:pt idx="12">
                  <c:v>22.506670152556584</c:v>
                </c:pt>
                <c:pt idx="13">
                  <c:v>22.553051576832775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AF3-FF4B-AFF2-CDA16CCFE587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FIG!$BH$28:$BH$45</c:f>
              <c:numCache>
                <c:formatCode>0</c:formatCode>
                <c:ptCount val="18"/>
                <c:pt idx="0">
                  <c:v>23.437543143502484</c:v>
                </c:pt>
                <c:pt idx="1">
                  <c:v>20.446002932009282</c:v>
                </c:pt>
                <c:pt idx="2">
                  <c:v>93.325948291421213</c:v>
                </c:pt>
                <c:pt idx="3">
                  <c:v>68.55672545463554</c:v>
                </c:pt>
                <c:pt idx="4">
                  <c:v>26.525175818750558</c:v>
                </c:pt>
                <c:pt idx="5">
                  <c:v>45.558273655803355</c:v>
                </c:pt>
                <c:pt idx="6">
                  <c:v>14.648783952401354</c:v>
                </c:pt>
                <c:pt idx="7">
                  <c:v>21.683261336891455</c:v>
                </c:pt>
                <c:pt idx="8">
                  <c:v>19.106213001363994</c:v>
                </c:pt>
                <c:pt idx="9">
                  <c:v>30.465986218237013</c:v>
                </c:pt>
                <c:pt idx="10">
                  <c:v>49.319454933595388</c:v>
                </c:pt>
                <c:pt idx="11">
                  <c:v>47.449593475646807</c:v>
                </c:pt>
                <c:pt idx="12">
                  <c:v>47.580626743498925</c:v>
                </c:pt>
                <c:pt idx="13">
                  <c:v>37.044228182021996</c:v>
                </c:pt>
                <c:pt idx="14">
                  <c:v>16.425011681540134</c:v>
                </c:pt>
                <c:pt idx="15">
                  <c:v>25.999761863177724</c:v>
                </c:pt>
                <c:pt idx="16">
                  <c:v>22.31600135355426</c:v>
                </c:pt>
                <c:pt idx="17">
                  <c:v>21.817215556996626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7AF3-FF4B-AFF2-CDA16CCFE587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FIG!$BH$46:$BH$54</c:f>
              <c:numCache>
                <c:formatCode>0</c:formatCode>
                <c:ptCount val="9"/>
                <c:pt idx="0">
                  <c:v>29.996183387260796</c:v>
                </c:pt>
                <c:pt idx="1">
                  <c:v>27.878078926388003</c:v>
                </c:pt>
                <c:pt idx="2">
                  <c:v>54.91729103463004</c:v>
                </c:pt>
                <c:pt idx="3">
                  <c:v>18.158549035458257</c:v>
                </c:pt>
                <c:pt idx="4">
                  <c:v>18.001029707824475</c:v>
                </c:pt>
                <c:pt idx="5">
                  <c:v>17.982149162972618</c:v>
                </c:pt>
                <c:pt idx="6">
                  <c:v>15.9342911370131</c:v>
                </c:pt>
                <c:pt idx="7">
                  <c:v>16.543380325926485</c:v>
                </c:pt>
                <c:pt idx="8">
                  <c:v>17.665397080373435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7AF3-FF4B-AFF2-CDA16CCFE587}"/>
            </c:ext>
          </c:extLst>
        </c:ser>
        <c:ser>
          <c:idx val="2"/>
          <c:order val="5"/>
          <c:spPr>
            <a:ln w="19050">
              <a:noFill/>
            </a:ln>
          </c:spPr>
          <c:marker>
            <c:symbol val="none"/>
          </c:marker>
          <c:trendline>
            <c:spPr>
              <a:ln w="19050">
                <a:prstDash val="lgDash"/>
              </a:ln>
            </c:spPr>
            <c:trendlineType val="exp"/>
            <c:dispRSqr val="1"/>
            <c:dispEq val="1"/>
            <c:trendlineLbl>
              <c:layout>
                <c:manualLayout>
                  <c:x val="-0.154874962673762"/>
                  <c:y val="-0.40488688587553945"/>
                </c:manualLayout>
              </c:layout>
              <c:tx>
                <c:rich>
                  <a:bodyPr/>
                  <a:lstStyle/>
                  <a:p>
                    <a:pPr>
                      <a:defRPr/>
                    </a:pPr>
                    <a:r>
                      <a:rPr lang="en-US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69e</a:t>
                    </a:r>
                    <a:r>
                      <a:rPr lang="en-US" baseline="3000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-0,1x</a:t>
                    </a:r>
                    <a:br>
                      <a:rPr lang="en-US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R² = 0,53</a:t>
                    </a:r>
                    <a:endParaRPr lang="en-US"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FIG!$AS$12:$AS$66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FIG!$BH$12:$BH$66</c:f>
              <c:numCache>
                <c:formatCode>0</c:formatCode>
                <c:ptCount val="55"/>
                <c:pt idx="2">
                  <c:v>28.167357164714641</c:v>
                </c:pt>
                <c:pt idx="3">
                  <c:v>28.386927449544917</c:v>
                </c:pt>
                <c:pt idx="4">
                  <c:v>15.728278363167307</c:v>
                </c:pt>
                <c:pt idx="5">
                  <c:v>15.06033192399328</c:v>
                </c:pt>
                <c:pt idx="6">
                  <c:v>16.54728340504326</c:v>
                </c:pt>
                <c:pt idx="7">
                  <c:v>13.954115190477342</c:v>
                </c:pt>
                <c:pt idx="8">
                  <c:v>39.005384667254162</c:v>
                </c:pt>
                <c:pt idx="9">
                  <c:v>27.069973955930063</c:v>
                </c:pt>
                <c:pt idx="10">
                  <c:v>16.749600771124243</c:v>
                </c:pt>
                <c:pt idx="12">
                  <c:v>14.235892853815143</c:v>
                </c:pt>
                <c:pt idx="13">
                  <c:v>95.344431109269763</c:v>
                </c:pt>
                <c:pt idx="14">
                  <c:v>22.506670152556584</c:v>
                </c:pt>
                <c:pt idx="15">
                  <c:v>22.553051576832775</c:v>
                </c:pt>
                <c:pt idx="16">
                  <c:v>23.437543143502484</c:v>
                </c:pt>
                <c:pt idx="17">
                  <c:v>20.446002932009282</c:v>
                </c:pt>
                <c:pt idx="18">
                  <c:v>93.325948291421213</c:v>
                </c:pt>
                <c:pt idx="19">
                  <c:v>68.55672545463554</c:v>
                </c:pt>
                <c:pt idx="20">
                  <c:v>26.525175818750558</c:v>
                </c:pt>
                <c:pt idx="21">
                  <c:v>45.558273655803355</c:v>
                </c:pt>
                <c:pt idx="22">
                  <c:v>14.648783952401354</c:v>
                </c:pt>
                <c:pt idx="23">
                  <c:v>21.683261336891455</c:v>
                </c:pt>
                <c:pt idx="24">
                  <c:v>19.106213001363994</c:v>
                </c:pt>
                <c:pt idx="25">
                  <c:v>30.465986218237013</c:v>
                </c:pt>
                <c:pt idx="26">
                  <c:v>49.319454933595388</c:v>
                </c:pt>
                <c:pt idx="27">
                  <c:v>47.449593475646807</c:v>
                </c:pt>
                <c:pt idx="28">
                  <c:v>47.580626743498925</c:v>
                </c:pt>
                <c:pt idx="29">
                  <c:v>37.044228182021996</c:v>
                </c:pt>
                <c:pt idx="30">
                  <c:v>16.425011681540134</c:v>
                </c:pt>
                <c:pt idx="31">
                  <c:v>25.999761863177724</c:v>
                </c:pt>
                <c:pt idx="32">
                  <c:v>22.31600135355426</c:v>
                </c:pt>
                <c:pt idx="33">
                  <c:v>21.817215556996626</c:v>
                </c:pt>
                <c:pt idx="34">
                  <c:v>29.996183387260796</c:v>
                </c:pt>
                <c:pt idx="35">
                  <c:v>27.878078926388003</c:v>
                </c:pt>
                <c:pt idx="36">
                  <c:v>54.91729103463004</c:v>
                </c:pt>
                <c:pt idx="37">
                  <c:v>18.158549035458257</c:v>
                </c:pt>
                <c:pt idx="38">
                  <c:v>18.001029707824475</c:v>
                </c:pt>
                <c:pt idx="39">
                  <c:v>17.982149162972618</c:v>
                </c:pt>
                <c:pt idx="40">
                  <c:v>15.9342911370131</c:v>
                </c:pt>
                <c:pt idx="41">
                  <c:v>16.543380325926485</c:v>
                </c:pt>
                <c:pt idx="42">
                  <c:v>17.665397080373435</c:v>
                </c:pt>
                <c:pt idx="43">
                  <c:v>21.999209343831595</c:v>
                </c:pt>
                <c:pt idx="44">
                  <c:v>41.176051355321782</c:v>
                </c:pt>
                <c:pt idx="45">
                  <c:v>56.653743912977326</c:v>
                </c:pt>
                <c:pt idx="46">
                  <c:v>39.774463499653429</c:v>
                </c:pt>
                <c:pt idx="47">
                  <c:v>28.598013257129548</c:v>
                </c:pt>
                <c:pt idx="48">
                  <c:v>41.627156969579666</c:v>
                </c:pt>
                <c:pt idx="49">
                  <c:v>32.990861540911773</c:v>
                </c:pt>
                <c:pt idx="50">
                  <c:v>34.236067166139257</c:v>
                </c:pt>
                <c:pt idx="51">
                  <c:v>28.725204082178571</c:v>
                </c:pt>
                <c:pt idx="52">
                  <c:v>24.486999514283713</c:v>
                </c:pt>
                <c:pt idx="53">
                  <c:v>24.995980282041646</c:v>
                </c:pt>
                <c:pt idx="54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7AF3-FF4B-AFF2-CDA16CCFE5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%</a:t>
                </a:r>
                <a:endParaRPr lang="ru-RU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ax val="1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 b="0" i="0" baseline="0">
                    <a:effectLst/>
                  </a:rPr>
                  <a:t>R, Ohm·m</a:t>
                </a:r>
                <a:endParaRPr lang="ru-RU" sz="1600" b="0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plotVisOnly val="0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tx1"/>
              </a:solidFill>
              <a:ln w="22225">
                <a:solidFill>
                  <a:schemeClr val="tx1"/>
                </a:solidFill>
              </a:ln>
            </c:spPr>
          </c:marker>
          <c:xVal>
            <c:numRef>
              <c:f>FIG!$AS$14:$AS$66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FIG!$W$14:$W$66</c:f>
              <c:numCache>
                <c:formatCode>0.00</c:formatCode>
                <c:ptCount val="53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  <c:pt idx="14">
                  <c:v>2.7767166666666667</c:v>
                </c:pt>
                <c:pt idx="15">
                  <c:v>3.0029999999999983</c:v>
                </c:pt>
                <c:pt idx="16">
                  <c:v>3.2986666666666666</c:v>
                </c:pt>
                <c:pt idx="17">
                  <c:v>3.2876000000000003</c:v>
                </c:pt>
                <c:pt idx="18">
                  <c:v>3.1079166666666667</c:v>
                </c:pt>
                <c:pt idx="19">
                  <c:v>3.1905000000000001</c:v>
                </c:pt>
                <c:pt idx="20">
                  <c:v>2.6324166666666668</c:v>
                </c:pt>
                <c:pt idx="21">
                  <c:v>2.9694833333333337</c:v>
                </c:pt>
                <c:pt idx="22">
                  <c:v>2.9045166666666669</c:v>
                </c:pt>
                <c:pt idx="23">
                  <c:v>3.0279333333333334</c:v>
                </c:pt>
                <c:pt idx="24">
                  <c:v>3.2492999999999999</c:v>
                </c:pt>
                <c:pt idx="25">
                  <c:v>3.0970500000000003</c:v>
                </c:pt>
                <c:pt idx="26">
                  <c:v>3.1890333333333336</c:v>
                </c:pt>
                <c:pt idx="27">
                  <c:v>3.0880999999999998</c:v>
                </c:pt>
                <c:pt idx="28">
                  <c:v>2.899116666666667</c:v>
                </c:pt>
                <c:pt idx="29">
                  <c:v>3.0752833333333331</c:v>
                </c:pt>
                <c:pt idx="30">
                  <c:v>3.0248166666666667</c:v>
                </c:pt>
                <c:pt idx="31">
                  <c:v>2.9003499999999995</c:v>
                </c:pt>
                <c:pt idx="32">
                  <c:v>3.4415333333333331</c:v>
                </c:pt>
                <c:pt idx="33">
                  <c:v>3.3845166666666664</c:v>
                </c:pt>
                <c:pt idx="34">
                  <c:v>3.6928833333333331</c:v>
                </c:pt>
                <c:pt idx="35">
                  <c:v>3.1293666666666669</c:v>
                </c:pt>
                <c:pt idx="36">
                  <c:v>3.232216666666667</c:v>
                </c:pt>
                <c:pt idx="37">
                  <c:v>3.2113000000000005</c:v>
                </c:pt>
                <c:pt idx="38">
                  <c:v>3.042016666666667</c:v>
                </c:pt>
                <c:pt idx="39">
                  <c:v>3.1395666666666671</c:v>
                </c:pt>
                <c:pt idx="40">
                  <c:v>2.995883333333333</c:v>
                </c:pt>
                <c:pt idx="41">
                  <c:v>3.8477000000000015</c:v>
                </c:pt>
                <c:pt idx="42">
                  <c:v>4.5513416666666666</c:v>
                </c:pt>
                <c:pt idx="43">
                  <c:v>4.7049000000000003</c:v>
                </c:pt>
                <c:pt idx="44">
                  <c:v>3.6994833333333332</c:v>
                </c:pt>
                <c:pt idx="45">
                  <c:v>3.8789083333333334</c:v>
                </c:pt>
                <c:pt idx="46">
                  <c:v>4.0532624999999998</c:v>
                </c:pt>
                <c:pt idx="47">
                  <c:v>3.8667875</c:v>
                </c:pt>
                <c:pt idx="48">
                  <c:v>3.7808000000000002</c:v>
                </c:pt>
                <c:pt idx="49">
                  <c:v>3.8159666666666663</c:v>
                </c:pt>
                <c:pt idx="50">
                  <c:v>3.4596999999999998</c:v>
                </c:pt>
                <c:pt idx="51">
                  <c:v>3.5117666666666665</c:v>
                </c:pt>
                <c:pt idx="52">
                  <c:v>3.2707333333333333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D9E-BA43-891D-5D592BBB3B5A}"/>
            </c:ext>
          </c:extLst>
        </c:ser>
        <c:ser>
          <c:idx val="1"/>
          <c:order val="1"/>
          <c:tx>
            <c:v>Базальт</c:v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FIG!$AS$5:$AS$7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FIG!$W$5:$W$7</c:f>
              <c:numCache>
                <c:formatCode>0.00</c:formatCode>
                <c:ptCount val="3"/>
                <c:pt idx="0">
                  <c:v>1.5110333333333335</c:v>
                </c:pt>
                <c:pt idx="1">
                  <c:v>1.3566499999999999</c:v>
                </c:pt>
                <c:pt idx="2">
                  <c:v>1.3535000000000001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4D9E-BA43-891D-5D592BBB3B5A}"/>
            </c:ext>
          </c:extLst>
        </c:ser>
        <c:ser>
          <c:idx val="3"/>
          <c:order val="2"/>
          <c:tx>
            <c:v>Габбро</c:v>
          </c:tx>
          <c:spPr>
            <a:ln w="19050">
              <a:noFill/>
            </a:ln>
          </c:spPr>
          <c:marker>
            <c:symbol val="star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FIG!$AS$9:$AS$11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FIG!$W$9:$W$11</c:f>
              <c:numCache>
                <c:formatCode>0.00</c:formatCode>
                <c:ptCount val="3"/>
                <c:pt idx="0">
                  <c:v>2.2137500000000001</c:v>
                </c:pt>
                <c:pt idx="1">
                  <c:v>2.2054999999999998</c:v>
                </c:pt>
                <c:pt idx="2">
                  <c:v>2.1789333333333332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4D9E-BA43-891D-5D592BBB3B5A}"/>
            </c:ext>
          </c:extLst>
        </c:ser>
        <c:ser>
          <c:idx val="2"/>
          <c:order val="3"/>
          <c:tx>
            <c:v>Глина</c:v>
          </c:tx>
          <c:spPr>
            <a:ln w="19050">
              <a:noFill/>
            </a:ln>
          </c:spPr>
          <c:marker>
            <c:symbol val="plus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FIG!$AS$8</c:f>
              <c:numCache>
                <c:formatCode>0.00</c:formatCode>
                <c:ptCount val="1"/>
                <c:pt idx="0">
                  <c:v>1.7724100614620815</c:v>
                </c:pt>
              </c:numCache>
            </c:numRef>
          </c:xVal>
          <c:yVal>
            <c:numRef>
              <c:f>FIG!$W$8</c:f>
              <c:numCache>
                <c:formatCode>0.00</c:formatCode>
                <c:ptCount val="1"/>
                <c:pt idx="0">
                  <c:v>2.6860500000000003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4D9E-BA43-891D-5D592BBB3B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ru-RU" sz="1800" b="1" i="0" u="none" strike="noStrike" kern="1200" baseline="0">
                    <a:solidFill>
                      <a:sysClr val="windowText" lastClr="000000"/>
                    </a:solidFill>
                    <a:effectLst/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Кп,</a:t>
                </a:r>
                <a:r>
                  <a:rPr lang="en-US" sz="1800" b="1" i="0" u="none" strike="noStrike" kern="1200" baseline="0">
                    <a:solidFill>
                      <a:sysClr val="windowText" lastClr="000000"/>
                    </a:solidFill>
                    <a:effectLst/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%</a:t>
                </a:r>
                <a:endParaRPr lang="ru-RU" sz="1200" b="1" i="0" u="none" strike="noStrike" kern="1200" baseline="0">
                  <a:solidFill>
                    <a:sysClr val="windowText" lastClr="000000"/>
                  </a:solidFill>
                  <a:effectLst/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u="none" strike="noStrike" kern="1200" baseline="0">
                    <a:solidFill>
                      <a:sysClr val="windowText" lastClr="000000"/>
                    </a:solidFill>
                    <a:effectLst/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λ</a:t>
                </a:r>
                <a:r>
                  <a:rPr lang="en-US" sz="1800" b="1" i="0" u="none" strike="noStrike" kern="1200" baseline="-25000">
                    <a:solidFill>
                      <a:sysClr val="windowText" lastClr="000000"/>
                    </a:solidFill>
                    <a:effectLst/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||</a:t>
                </a:r>
                <a:r>
                  <a:rPr lang="ru-RU" sz="1800" b="1" i="0" u="none" strike="noStrike" kern="1200" baseline="0">
                    <a:solidFill>
                      <a:sysClr val="windowText" lastClr="000000"/>
                    </a:solidFill>
                    <a:effectLst/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,</a:t>
                </a:r>
                <a:r>
                  <a:rPr lang="en-US" sz="1800" b="1" i="0" u="none" strike="noStrike" kern="1200" baseline="0">
                    <a:solidFill>
                      <a:sysClr val="windowText" lastClr="000000"/>
                    </a:solidFill>
                    <a:effectLst/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 </a:t>
                </a:r>
                <a:r>
                  <a:rPr lang="ru-RU" sz="1800" b="1" i="0" u="none" strike="noStrike" kern="1200" baseline="0">
                    <a:solidFill>
                      <a:sysClr val="windowText" lastClr="000000"/>
                    </a:solidFill>
                    <a:effectLst/>
                    <a:latin typeface="Times New Roman" panose="02020603050405020304" pitchFamily="18" charset="0"/>
                    <a:cs typeface="Times New Roman" panose="02020603050405020304" pitchFamily="18" charset="0"/>
                  </a:rPr>
                  <a:t>Вт/(м·К) </a:t>
                </a: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overlay val="0"/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FIG!$AT$55:$AT$57</c:f>
              <c:numCache>
                <c:formatCode>0.00</c:formatCode>
                <c:ptCount val="3"/>
                <c:pt idx="0">
                  <c:v>2.2827484709289814</c:v>
                </c:pt>
                <c:pt idx="1">
                  <c:v>2.3879648124527404</c:v>
                </c:pt>
                <c:pt idx="2">
                  <c:v>2.4341196249051817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D66-954C-A5E9-F26B4E0562DB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FIG!$AT$58:$AT$66</c:f>
              <c:numCache>
                <c:formatCode>0.00</c:formatCode>
                <c:ptCount val="9"/>
                <c:pt idx="0">
                  <c:v>2.3867457505474428</c:v>
                </c:pt>
                <c:pt idx="1">
                  <c:v>2.4186926968735194</c:v>
                </c:pt>
                <c:pt idx="2" formatCode="0.0">
                  <c:v>2.4284729913730918</c:v>
                </c:pt>
                <c:pt idx="3" formatCode="0.0">
                  <c:v>2.3907361993635736</c:v>
                </c:pt>
                <c:pt idx="4" formatCode="0.0">
                  <c:v>2.4040095878779781</c:v>
                </c:pt>
                <c:pt idx="5" formatCode="0.0">
                  <c:v>2.3458595679662393</c:v>
                </c:pt>
                <c:pt idx="6" formatCode="0.0">
                  <c:v>2.2875446215094395</c:v>
                </c:pt>
                <c:pt idx="7" formatCode="0.0">
                  <c:v>2.2886929794247837</c:v>
                </c:pt>
                <c:pt idx="8" formatCode="0.0">
                  <c:v>2.2638207616756847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D66-954C-A5E9-F26B4E0562DB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FIG!$AT$14:$AT$27</c:f>
              <c:numCache>
                <c:formatCode>0.00</c:formatCode>
                <c:ptCount val="14"/>
                <c:pt idx="0">
                  <c:v>2.4702629287615139</c:v>
                </c:pt>
                <c:pt idx="1">
                  <c:v>2.5144912361789915</c:v>
                </c:pt>
                <c:pt idx="2">
                  <c:v>2.3838452608239864</c:v>
                </c:pt>
                <c:pt idx="3">
                  <c:v>2.3850770421340202</c:v>
                </c:pt>
                <c:pt idx="4">
                  <c:v>2.3856405967924816</c:v>
                </c:pt>
                <c:pt idx="5">
                  <c:v>2.3855277460845801</c:v>
                </c:pt>
                <c:pt idx="6">
                  <c:v>2.5325266434829685</c:v>
                </c:pt>
                <c:pt idx="7">
                  <c:v>2.5263132905507648</c:v>
                </c:pt>
                <c:pt idx="8">
                  <c:v>2.4039605872723526</c:v>
                </c:pt>
                <c:pt idx="9">
                  <c:v>2.4456306779899712</c:v>
                </c:pt>
                <c:pt idx="10">
                  <c:v>2.4012156992513347</c:v>
                </c:pt>
                <c:pt idx="11" formatCode="0.0">
                  <c:v>2.5897647339320415</c:v>
                </c:pt>
                <c:pt idx="12">
                  <c:v>2.5398711488554704</c:v>
                </c:pt>
                <c:pt idx="13">
                  <c:v>2.5466367859835528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D66-954C-A5E9-F26B4E0562DB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FIG!$AT$28:$AT$45</c:f>
              <c:numCache>
                <c:formatCode>0.00</c:formatCode>
                <c:ptCount val="18"/>
                <c:pt idx="0">
                  <c:v>2.3995242717016345</c:v>
                </c:pt>
                <c:pt idx="1">
                  <c:v>2.3747707452214328</c:v>
                </c:pt>
                <c:pt idx="2">
                  <c:v>2.5996461303577272</c:v>
                </c:pt>
                <c:pt idx="3">
                  <c:v>2.577936323451985</c:v>
                </c:pt>
                <c:pt idx="4">
                  <c:v>2.4230862928509023</c:v>
                </c:pt>
                <c:pt idx="5">
                  <c:v>2.564959594716548</c:v>
                </c:pt>
                <c:pt idx="6">
                  <c:v>2.3525196463320626</c:v>
                </c:pt>
                <c:pt idx="7">
                  <c:v>2.3740340569662881</c:v>
                </c:pt>
                <c:pt idx="8">
                  <c:v>2.3869721661255028</c:v>
                </c:pt>
                <c:pt idx="9">
                  <c:v>2.4489993157144667</c:v>
                </c:pt>
                <c:pt idx="10">
                  <c:v>2.5393447495786652</c:v>
                </c:pt>
                <c:pt idx="11">
                  <c:v>2.5646515623473274</c:v>
                </c:pt>
                <c:pt idx="12">
                  <c:v>2.5374559847740525</c:v>
                </c:pt>
                <c:pt idx="13">
                  <c:v>2.520061282500706</c:v>
                </c:pt>
                <c:pt idx="14" formatCode="0.0">
                  <c:v>2.4536549052206782</c:v>
                </c:pt>
                <c:pt idx="15" formatCode="0.0">
                  <c:v>2.4699811700353589</c:v>
                </c:pt>
                <c:pt idx="16">
                  <c:v>2.455253368888437</c:v>
                </c:pt>
                <c:pt idx="17">
                  <c:v>2.4627454325241334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D66-954C-A5E9-F26B4E0562DB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FIG!$AT$46:$AT$54</c:f>
              <c:numCache>
                <c:formatCode>0.00</c:formatCode>
                <c:ptCount val="9"/>
                <c:pt idx="0">
                  <c:v>2.4018032125533786</c:v>
                </c:pt>
                <c:pt idx="1">
                  <c:v>2.4092586097384152</c:v>
                </c:pt>
                <c:pt idx="2">
                  <c:v>2.6224915590624747</c:v>
                </c:pt>
                <c:pt idx="3">
                  <c:v>2.3379388213161167</c:v>
                </c:pt>
                <c:pt idx="4">
                  <c:v>2.3348875134480882</c:v>
                </c:pt>
                <c:pt idx="5">
                  <c:v>2.3697721951356274</c:v>
                </c:pt>
                <c:pt idx="6">
                  <c:v>2.277625705629275</c:v>
                </c:pt>
                <c:pt idx="7" formatCode="0.0">
                  <c:v>2.3037917043916787</c:v>
                </c:pt>
                <c:pt idx="8" formatCode="0.0">
                  <c:v>2.2786127751606489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D66-954C-A5E9-F26B4E0562DB}"/>
            </c:ext>
          </c:extLst>
        </c:ser>
        <c:ser>
          <c:idx val="2"/>
          <c:order val="5"/>
          <c:spPr>
            <a:ln w="19050">
              <a:noFill/>
            </a:ln>
          </c:spPr>
          <c:marker>
            <c:symbol val="none"/>
          </c:marker>
          <c:trendline>
            <c:spPr>
              <a:ln w="19050"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-0.27368212161034194"/>
                  <c:y val="-0.1397840392661191"/>
                </c:manualLayout>
              </c:layout>
              <c:tx>
                <c:rich>
                  <a:bodyPr/>
                  <a:lstStyle/>
                  <a:p>
                    <a:pPr>
                      <a:defRPr/>
                    </a:pPr>
                    <a:r>
                      <a:rPr lang="en-US" baseline="0"/>
                      <a:t>y = -0,028x + 2,69</a:t>
                    </a:r>
                    <a:br>
                      <a:rPr lang="en-US" baseline="0"/>
                    </a:br>
                    <a:r>
                      <a:rPr lang="en-US" baseline="0"/>
                      <a:t>R = 0,98</a:t>
                    </a:r>
                    <a:endParaRPr lang="en-US"/>
                  </a:p>
                </c:rich>
              </c:tx>
              <c:numFmt formatCode="General" sourceLinked="0"/>
            </c:trendlineLbl>
          </c:trendline>
          <c:xVal>
            <c:numRef>
              <c:f>FIG!$AS$14:$AS$66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FIG!$AT$14:$AT$66</c:f>
              <c:numCache>
                <c:formatCode>0.00</c:formatCode>
                <c:ptCount val="53"/>
                <c:pt idx="0">
                  <c:v>2.4702629287615139</c:v>
                </c:pt>
                <c:pt idx="1">
                  <c:v>2.5144912361789915</c:v>
                </c:pt>
                <c:pt idx="2">
                  <c:v>2.3838452608239864</c:v>
                </c:pt>
                <c:pt idx="3">
                  <c:v>2.3850770421340202</c:v>
                </c:pt>
                <c:pt idx="4">
                  <c:v>2.3856405967924816</c:v>
                </c:pt>
                <c:pt idx="5">
                  <c:v>2.3855277460845801</c:v>
                </c:pt>
                <c:pt idx="6">
                  <c:v>2.5325266434829685</c:v>
                </c:pt>
                <c:pt idx="7">
                  <c:v>2.5263132905507648</c:v>
                </c:pt>
                <c:pt idx="8">
                  <c:v>2.4039605872723526</c:v>
                </c:pt>
                <c:pt idx="9">
                  <c:v>2.4456306779899712</c:v>
                </c:pt>
                <c:pt idx="10">
                  <c:v>2.4012156992513347</c:v>
                </c:pt>
                <c:pt idx="11" formatCode="0.0">
                  <c:v>2.5897647339320415</c:v>
                </c:pt>
                <c:pt idx="12">
                  <c:v>2.5398711488554704</c:v>
                </c:pt>
                <c:pt idx="13">
                  <c:v>2.5466367859835528</c:v>
                </c:pt>
                <c:pt idx="14">
                  <c:v>2.3995242717016345</c:v>
                </c:pt>
                <c:pt idx="15">
                  <c:v>2.3747707452214328</c:v>
                </c:pt>
                <c:pt idx="16">
                  <c:v>2.5996461303577272</c:v>
                </c:pt>
                <c:pt idx="17">
                  <c:v>2.577936323451985</c:v>
                </c:pt>
                <c:pt idx="18">
                  <c:v>2.4230862928509023</c:v>
                </c:pt>
                <c:pt idx="19">
                  <c:v>2.564959594716548</c:v>
                </c:pt>
                <c:pt idx="20">
                  <c:v>2.3525196463320626</c:v>
                </c:pt>
                <c:pt idx="21">
                  <c:v>2.3740340569662881</c:v>
                </c:pt>
                <c:pt idx="22">
                  <c:v>2.3869721661255028</c:v>
                </c:pt>
                <c:pt idx="23">
                  <c:v>2.4489993157144667</c:v>
                </c:pt>
                <c:pt idx="24">
                  <c:v>2.5393447495786652</c:v>
                </c:pt>
                <c:pt idx="25">
                  <c:v>2.5646515623473274</c:v>
                </c:pt>
                <c:pt idx="26">
                  <c:v>2.5374559847740525</c:v>
                </c:pt>
                <c:pt idx="27">
                  <c:v>2.520061282500706</c:v>
                </c:pt>
                <c:pt idx="28" formatCode="0.0">
                  <c:v>2.4536549052206782</c:v>
                </c:pt>
                <c:pt idx="29" formatCode="0.0">
                  <c:v>2.4699811700353589</c:v>
                </c:pt>
                <c:pt idx="30">
                  <c:v>2.455253368888437</c:v>
                </c:pt>
                <c:pt idx="31">
                  <c:v>2.4627454325241334</c:v>
                </c:pt>
                <c:pt idx="32">
                  <c:v>2.4018032125533786</c:v>
                </c:pt>
                <c:pt idx="33">
                  <c:v>2.4092586097384152</c:v>
                </c:pt>
                <c:pt idx="34">
                  <c:v>2.6224915590624747</c:v>
                </c:pt>
                <c:pt idx="35">
                  <c:v>2.3379388213161167</c:v>
                </c:pt>
                <c:pt idx="36">
                  <c:v>2.3348875134480882</c:v>
                </c:pt>
                <c:pt idx="37">
                  <c:v>2.3697721951356274</c:v>
                </c:pt>
                <c:pt idx="38">
                  <c:v>2.277625705629275</c:v>
                </c:pt>
                <c:pt idx="39" formatCode="0.0">
                  <c:v>2.3037917043916787</c:v>
                </c:pt>
                <c:pt idx="40" formatCode="0.0">
                  <c:v>2.2786127751606489</c:v>
                </c:pt>
                <c:pt idx="41">
                  <c:v>2.2827484709289814</c:v>
                </c:pt>
                <c:pt idx="42">
                  <c:v>2.3879648124527404</c:v>
                </c:pt>
                <c:pt idx="43">
                  <c:v>2.4341196249051817</c:v>
                </c:pt>
                <c:pt idx="44">
                  <c:v>2.3867457505474428</c:v>
                </c:pt>
                <c:pt idx="45">
                  <c:v>2.4186926968735194</c:v>
                </c:pt>
                <c:pt idx="46" formatCode="0.0">
                  <c:v>2.4284729913730918</c:v>
                </c:pt>
                <c:pt idx="47" formatCode="0.0">
                  <c:v>2.3907361993635736</c:v>
                </c:pt>
                <c:pt idx="48" formatCode="0.0">
                  <c:v>2.4040095878779781</c:v>
                </c:pt>
                <c:pt idx="49" formatCode="0.0">
                  <c:v>2.3458595679662393</c:v>
                </c:pt>
                <c:pt idx="50" formatCode="0.0">
                  <c:v>2.2875446215094395</c:v>
                </c:pt>
                <c:pt idx="51" formatCode="0.0">
                  <c:v>2.2886929794247837</c:v>
                </c:pt>
                <c:pt idx="52" formatCode="0.0">
                  <c:v>2.2638207616756847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3D66-954C-A5E9-F26B4E0562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%</a:t>
                </a:r>
                <a:endParaRPr lang="ru-RU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ax val="2.7"/>
          <c:min val="2.200000000000000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ru-RU" sz="1800" b="0" i="0" baseline="0">
                    <a:effectLst/>
                  </a:rPr>
                  <a:t>ρ</a:t>
                </a:r>
                <a:r>
                  <a:rPr lang="ru-RU" sz="1800" b="0" i="0" baseline="-25000">
                    <a:effectLst/>
                  </a:rPr>
                  <a:t>bulk</a:t>
                </a:r>
                <a:r>
                  <a:rPr lang="ru-RU" sz="1800" b="0" i="0" baseline="0">
                    <a:effectLst/>
                  </a:rPr>
                  <a:t>, g/cm</a:t>
                </a:r>
                <a:r>
                  <a:rPr lang="ru-RU" sz="1800" b="0" i="0" baseline="30000">
                    <a:effectLst/>
                  </a:rPr>
                  <a:t>3</a:t>
                </a:r>
                <a:endParaRPr lang="ru-RU" sz="16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  <c:majorUnit val="0.1"/>
      </c:valAx>
      <c:spPr>
        <a:ln>
          <a:solidFill>
            <a:schemeClr val="tx1"/>
          </a:solidFill>
        </a:ln>
      </c:spPr>
    </c:plotArea>
    <c:plotVisOnly val="0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FIG!$J$55:$J$57</c:f>
              <c:numCache>
                <c:formatCode>0.00</c:formatCode>
                <c:ptCount val="3"/>
                <c:pt idx="0">
                  <c:v>14.399308399518301</c:v>
                </c:pt>
                <c:pt idx="1">
                  <c:v>10.9930208590776</c:v>
                </c:pt>
                <c:pt idx="2">
                  <c:v>9.7767964773184097</c:v>
                </c:pt>
              </c:numCache>
            </c:numRef>
          </c:xVal>
          <c:yVal>
            <c:numRef>
              <c:f>FIG!$K$55:$K$57</c:f>
              <c:numCache>
                <c:formatCode>0.00</c:formatCode>
                <c:ptCount val="3"/>
                <c:pt idx="0">
                  <c:v>0.37702140000000001</c:v>
                </c:pt>
                <c:pt idx="1">
                  <c:v>0.49227959999999998</c:v>
                </c:pt>
                <c:pt idx="2">
                  <c:v>0.15994040000000001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A52-3744-B912-F61219B41EBC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FIG!$J$58:$J$66</c:f>
              <c:numCache>
                <c:formatCode>0.00</c:formatCode>
                <c:ptCount val="9"/>
                <c:pt idx="0">
                  <c:v>10.5773575377908</c:v>
                </c:pt>
                <c:pt idx="1">
                  <c:v>10.1975826495809</c:v>
                </c:pt>
                <c:pt idx="2">
                  <c:v>9.6936292824578398</c:v>
                </c:pt>
                <c:pt idx="3">
                  <c:v>10.762557781578399</c:v>
                </c:pt>
                <c:pt idx="4">
                  <c:v>10.447528537001901</c:v>
                </c:pt>
                <c:pt idx="5">
                  <c:v>12.6848715895177</c:v>
                </c:pt>
                <c:pt idx="6">
                  <c:v>14.8213003312976</c:v>
                </c:pt>
                <c:pt idx="7">
                  <c:v>14.6615202745998</c:v>
                </c:pt>
                <c:pt idx="8">
                  <c:v>15.1915112318597</c:v>
                </c:pt>
              </c:numCache>
            </c:numRef>
          </c:xVal>
          <c:yVal>
            <c:numRef>
              <c:f>FIG!$K$58:$K$66</c:f>
              <c:numCache>
                <c:formatCode>0.00</c:formatCode>
                <c:ptCount val="9"/>
                <c:pt idx="0">
                  <c:v>0.16207170000000001</c:v>
                </c:pt>
                <c:pt idx="1">
                  <c:v>0.1097712</c:v>
                </c:pt>
                <c:pt idx="2">
                  <c:v>0.44625880000000001</c:v>
                </c:pt>
                <c:pt idx="3">
                  <c:v>0.39740560000000003</c:v>
                </c:pt>
                <c:pt idx="4">
                  <c:v>0.43769599999999997</c:v>
                </c:pt>
                <c:pt idx="5">
                  <c:v>0.64160470000000003</c:v>
                </c:pt>
                <c:pt idx="6">
                  <c:v>0.69535170000000002</c:v>
                </c:pt>
                <c:pt idx="8">
                  <c:v>1.3335109999999999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A52-3744-B912-F61219B41EBC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FIG!$J$14:$J$27</c:f>
              <c:numCache>
                <c:formatCode>0.00</c:formatCode>
                <c:ptCount val="14"/>
                <c:pt idx="0">
                  <c:v>7.5819843140616197</c:v>
                </c:pt>
                <c:pt idx="1">
                  <c:v>5.82501041881582</c:v>
                </c:pt>
                <c:pt idx="2">
                  <c:v>9.6679313288177298</c:v>
                </c:pt>
                <c:pt idx="3">
                  <c:v>9.9984037080714305</c:v>
                </c:pt>
                <c:pt idx="4">
                  <c:v>9.5422169137487103</c:v>
                </c:pt>
                <c:pt idx="5">
                  <c:v>9.6660434982927494</c:v>
                </c:pt>
                <c:pt idx="6">
                  <c:v>5.6934282978142701</c:v>
                </c:pt>
                <c:pt idx="7">
                  <c:v>5.3600513423243896</c:v>
                </c:pt>
                <c:pt idx="8">
                  <c:v>10.0845394558031</c:v>
                </c:pt>
                <c:pt idx="9">
                  <c:v>4.3486378397867202</c:v>
                </c:pt>
                <c:pt idx="10">
                  <c:v>9.1286571515609793</c:v>
                </c:pt>
                <c:pt idx="11">
                  <c:v>4.2261079079022101</c:v>
                </c:pt>
                <c:pt idx="12">
                  <c:v>4.2400676848646199</c:v>
                </c:pt>
                <c:pt idx="13">
                  <c:v>4.2269645630098198</c:v>
                </c:pt>
              </c:numCache>
            </c:numRef>
          </c:xVal>
          <c:yVal>
            <c:numRef>
              <c:f>FIG!$K$14:$K$27</c:f>
              <c:numCache>
                <c:formatCode>0.00</c:formatCode>
                <c:ptCount val="14"/>
                <c:pt idx="0">
                  <c:v>8.166706E-2</c:v>
                </c:pt>
                <c:pt idx="1">
                  <c:v>0.22437670000000001</c:v>
                </c:pt>
                <c:pt idx="2">
                  <c:v>0.1879748</c:v>
                </c:pt>
                <c:pt idx="3">
                  <c:v>0.16886370000000001</c:v>
                </c:pt>
                <c:pt idx="4">
                  <c:v>0.19484779999999999</c:v>
                </c:pt>
                <c:pt idx="5">
                  <c:v>0.18111530000000001</c:v>
                </c:pt>
                <c:pt idx="6">
                  <c:v>0.31254330000000002</c:v>
                </c:pt>
                <c:pt idx="7">
                  <c:v>0.33357959999999998</c:v>
                </c:pt>
                <c:pt idx="8">
                  <c:v>0.20385049999999999</c:v>
                </c:pt>
                <c:pt idx="9">
                  <c:v>0.16380120000000001</c:v>
                </c:pt>
                <c:pt idx="10">
                  <c:v>0.1831247</c:v>
                </c:pt>
                <c:pt idx="11">
                  <c:v>1.3671050000000001E-2</c:v>
                </c:pt>
                <c:pt idx="12">
                  <c:v>0.41559570000000001</c:v>
                </c:pt>
                <c:pt idx="13">
                  <c:v>0.23588790000000001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A52-3744-B912-F61219B41EBC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FIG!$J$28:$J$45</c:f>
              <c:numCache>
                <c:formatCode>0.00</c:formatCode>
                <c:ptCount val="18"/>
                <c:pt idx="0">
                  <c:v>10.277476269307201</c:v>
                </c:pt>
                <c:pt idx="1">
                  <c:v>10.3538218766511</c:v>
                </c:pt>
                <c:pt idx="2">
                  <c:v>3.24191679066774</c:v>
                </c:pt>
                <c:pt idx="3">
                  <c:v>3.7445259603368002</c:v>
                </c:pt>
                <c:pt idx="4">
                  <c:v>9.4595382433634292</c:v>
                </c:pt>
                <c:pt idx="5">
                  <c:v>4.1837977654328702</c:v>
                </c:pt>
                <c:pt idx="6">
                  <c:v>10.9289549234761</c:v>
                </c:pt>
                <c:pt idx="7">
                  <c:v>10.756559760014399</c:v>
                </c:pt>
                <c:pt idx="8">
                  <c:v>10.1124921391112</c:v>
                </c:pt>
                <c:pt idx="9">
                  <c:v>8.0586083263023696</c:v>
                </c:pt>
                <c:pt idx="10">
                  <c:v>5.8611374938451899</c:v>
                </c:pt>
                <c:pt idx="11">
                  <c:v>4.6608782522677199</c:v>
                </c:pt>
                <c:pt idx="12">
                  <c:v>5.3705415127691998</c:v>
                </c:pt>
                <c:pt idx="13">
                  <c:v>6.1545655481715897</c:v>
                </c:pt>
                <c:pt idx="14">
                  <c:v>8.1248503369224103</c:v>
                </c:pt>
                <c:pt idx="15">
                  <c:v>8.2449414934587999</c:v>
                </c:pt>
                <c:pt idx="16">
                  <c:v>8.0057239441589907</c:v>
                </c:pt>
                <c:pt idx="17">
                  <c:v>8.0000172653143302</c:v>
                </c:pt>
              </c:numCache>
            </c:numRef>
          </c:xVal>
          <c:yVal>
            <c:numRef>
              <c:f>FIG!$K$28:$K$45</c:f>
              <c:numCache>
                <c:formatCode>0.00</c:formatCode>
                <c:ptCount val="18"/>
                <c:pt idx="0">
                  <c:v>0.1161938</c:v>
                </c:pt>
                <c:pt idx="1">
                  <c:v>0.28116849999999999</c:v>
                </c:pt>
                <c:pt idx="2">
                  <c:v>2.9801979999999999E-2</c:v>
                </c:pt>
                <c:pt idx="3">
                  <c:v>4.9892440000000003E-2</c:v>
                </c:pt>
                <c:pt idx="4">
                  <c:v>0.14554800000000001</c:v>
                </c:pt>
                <c:pt idx="5">
                  <c:v>0.18050450000000001</c:v>
                </c:pt>
                <c:pt idx="6">
                  <c:v>0.19985269999999999</c:v>
                </c:pt>
                <c:pt idx="7">
                  <c:v>0.19894829999999999</c:v>
                </c:pt>
                <c:pt idx="8">
                  <c:v>0.24893480000000001</c:v>
                </c:pt>
                <c:pt idx="9">
                  <c:v>0.1297314</c:v>
                </c:pt>
                <c:pt idx="10">
                  <c:v>0.10947229999999999</c:v>
                </c:pt>
                <c:pt idx="11">
                  <c:v>0.48254540000000001</c:v>
                </c:pt>
                <c:pt idx="12">
                  <c:v>0.47422229999999999</c:v>
                </c:pt>
                <c:pt idx="13">
                  <c:v>0.10205939999999999</c:v>
                </c:pt>
                <c:pt idx="14">
                  <c:v>0.36284899999999998</c:v>
                </c:pt>
                <c:pt idx="15">
                  <c:v>0.9828616</c:v>
                </c:pt>
                <c:pt idx="16">
                  <c:v>0.76377729999999999</c:v>
                </c:pt>
                <c:pt idx="17">
                  <c:v>0.52030160000000003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A52-3744-B912-F61219B41EBC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FIG!$J$46:$J$54</c:f>
              <c:numCache>
                <c:formatCode>0.00</c:formatCode>
                <c:ptCount val="9"/>
                <c:pt idx="0">
                  <c:v>9.7736704501626797</c:v>
                </c:pt>
                <c:pt idx="1">
                  <c:v>9.5663424545495008</c:v>
                </c:pt>
                <c:pt idx="2">
                  <c:v>3.9144455776196199</c:v>
                </c:pt>
                <c:pt idx="3">
                  <c:v>12.7739139239893</c:v>
                </c:pt>
                <c:pt idx="4">
                  <c:v>12.8677572691939</c:v>
                </c:pt>
                <c:pt idx="5">
                  <c:v>11.6471805644585</c:v>
                </c:pt>
                <c:pt idx="6">
                  <c:v>14.9095919371753</c:v>
                </c:pt>
                <c:pt idx="7">
                  <c:v>14.0116010892578</c:v>
                </c:pt>
                <c:pt idx="8">
                  <c:v>15.015555591869299</c:v>
                </c:pt>
              </c:numCache>
            </c:numRef>
          </c:xVal>
          <c:yVal>
            <c:numRef>
              <c:f>FIG!$K$46:$K$54</c:f>
              <c:numCache>
                <c:formatCode>0.00</c:formatCode>
                <c:ptCount val="9"/>
                <c:pt idx="0">
                  <c:v>0.1013612</c:v>
                </c:pt>
                <c:pt idx="1">
                  <c:v>0.1291081</c:v>
                </c:pt>
                <c:pt idx="2">
                  <c:v>3.6250150000000002E-2</c:v>
                </c:pt>
                <c:pt idx="3">
                  <c:v>0.26271499999999998</c:v>
                </c:pt>
                <c:pt idx="4">
                  <c:v>0.36477199999999999</c:v>
                </c:pt>
                <c:pt idx="5">
                  <c:v>0.2327129</c:v>
                </c:pt>
                <c:pt idx="6">
                  <c:v>0.43152679999999999</c:v>
                </c:pt>
                <c:pt idx="7">
                  <c:v>0.39127489999999998</c:v>
                </c:pt>
                <c:pt idx="8">
                  <c:v>0.56620910000000002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1A52-3744-B912-F61219B41E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%</a:t>
                </a:r>
                <a:endParaRPr lang="ru-RU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At val="1.0000000000000002E-3"/>
        <c:crossBetween val="midCat"/>
        <c:majorUnit val="4"/>
      </c:valAx>
      <c:valAx>
        <c:axId val="1584907279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800" b="0" i="0" baseline="0">
                    <a:effectLst/>
                  </a:rPr>
                  <a:t>k</a:t>
                </a:r>
                <a:r>
                  <a:rPr lang="ru-RU" sz="1800" b="0" i="0" baseline="0">
                    <a:effectLst/>
                  </a:rPr>
                  <a:t>, </a:t>
                </a:r>
                <a:r>
                  <a:rPr lang="en-US" sz="1800" b="0" i="0" baseline="0">
                    <a:effectLst/>
                  </a:rPr>
                  <a:t>mD</a:t>
                </a:r>
                <a:endParaRPr lang="ru-RU" sz="1600">
                  <a:effectLst/>
                </a:endParaRPr>
              </a:p>
            </c:rich>
          </c:tx>
          <c:overlay val="0"/>
        </c:title>
        <c:numFmt formatCode="0.0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  <c:majorUnit val="0.1"/>
      </c:valAx>
      <c:spPr>
        <a:ln>
          <a:solidFill>
            <a:schemeClr val="tx1"/>
          </a:solidFill>
        </a:ln>
      </c:spPr>
    </c:plotArea>
    <c:plotVisOnly val="0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FIG!$K$55:$K$57</c:f>
              <c:numCache>
                <c:formatCode>0.00</c:formatCode>
                <c:ptCount val="3"/>
                <c:pt idx="0">
                  <c:v>0.37702140000000001</c:v>
                </c:pt>
                <c:pt idx="1">
                  <c:v>0.49227959999999998</c:v>
                </c:pt>
                <c:pt idx="2">
                  <c:v>0.15994040000000001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71E-B44D-97B7-0F8FA77DFE72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FIG!$K$58:$K$66</c:f>
              <c:numCache>
                <c:formatCode>0.00</c:formatCode>
                <c:ptCount val="9"/>
                <c:pt idx="0">
                  <c:v>0.16207170000000001</c:v>
                </c:pt>
                <c:pt idx="1">
                  <c:v>0.1097712</c:v>
                </c:pt>
                <c:pt idx="2">
                  <c:v>0.44625880000000001</c:v>
                </c:pt>
                <c:pt idx="3">
                  <c:v>0.39740560000000003</c:v>
                </c:pt>
                <c:pt idx="4">
                  <c:v>0.43769599999999997</c:v>
                </c:pt>
                <c:pt idx="5">
                  <c:v>0.64160470000000003</c:v>
                </c:pt>
                <c:pt idx="6">
                  <c:v>0.69535170000000002</c:v>
                </c:pt>
                <c:pt idx="8">
                  <c:v>1.3335109999999999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71E-B44D-97B7-0F8FA77DFE72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FIG!$K$14:$K$27</c:f>
              <c:numCache>
                <c:formatCode>0.00</c:formatCode>
                <c:ptCount val="14"/>
                <c:pt idx="0">
                  <c:v>8.166706E-2</c:v>
                </c:pt>
                <c:pt idx="1">
                  <c:v>0.22437670000000001</c:v>
                </c:pt>
                <c:pt idx="2">
                  <c:v>0.1879748</c:v>
                </c:pt>
                <c:pt idx="3">
                  <c:v>0.16886370000000001</c:v>
                </c:pt>
                <c:pt idx="4">
                  <c:v>0.19484779999999999</c:v>
                </c:pt>
                <c:pt idx="5">
                  <c:v>0.18111530000000001</c:v>
                </c:pt>
                <c:pt idx="6">
                  <c:v>0.31254330000000002</c:v>
                </c:pt>
                <c:pt idx="7">
                  <c:v>0.33357959999999998</c:v>
                </c:pt>
                <c:pt idx="8">
                  <c:v>0.20385049999999999</c:v>
                </c:pt>
                <c:pt idx="9">
                  <c:v>0.16380120000000001</c:v>
                </c:pt>
                <c:pt idx="10">
                  <c:v>0.1831247</c:v>
                </c:pt>
                <c:pt idx="11">
                  <c:v>1.3671050000000001E-2</c:v>
                </c:pt>
                <c:pt idx="12">
                  <c:v>0.41559570000000001</c:v>
                </c:pt>
                <c:pt idx="13">
                  <c:v>0.23588790000000001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71E-B44D-97B7-0F8FA77DFE72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FIG!$K$28:$K$45</c:f>
              <c:numCache>
                <c:formatCode>0.00</c:formatCode>
                <c:ptCount val="18"/>
                <c:pt idx="0">
                  <c:v>0.1161938</c:v>
                </c:pt>
                <c:pt idx="1">
                  <c:v>0.28116849999999999</c:v>
                </c:pt>
                <c:pt idx="2">
                  <c:v>2.9801979999999999E-2</c:v>
                </c:pt>
                <c:pt idx="3">
                  <c:v>4.9892440000000003E-2</c:v>
                </c:pt>
                <c:pt idx="4">
                  <c:v>0.14554800000000001</c:v>
                </c:pt>
                <c:pt idx="5">
                  <c:v>0.18050450000000001</c:v>
                </c:pt>
                <c:pt idx="6">
                  <c:v>0.19985269999999999</c:v>
                </c:pt>
                <c:pt idx="7">
                  <c:v>0.19894829999999999</c:v>
                </c:pt>
                <c:pt idx="8">
                  <c:v>0.24893480000000001</c:v>
                </c:pt>
                <c:pt idx="9">
                  <c:v>0.1297314</c:v>
                </c:pt>
                <c:pt idx="10">
                  <c:v>0.10947229999999999</c:v>
                </c:pt>
                <c:pt idx="11">
                  <c:v>0.48254540000000001</c:v>
                </c:pt>
                <c:pt idx="12">
                  <c:v>0.47422229999999999</c:v>
                </c:pt>
                <c:pt idx="13">
                  <c:v>0.10205939999999999</c:v>
                </c:pt>
                <c:pt idx="14">
                  <c:v>0.36284899999999998</c:v>
                </c:pt>
                <c:pt idx="15">
                  <c:v>0.9828616</c:v>
                </c:pt>
                <c:pt idx="16">
                  <c:v>0.76377729999999999</c:v>
                </c:pt>
                <c:pt idx="17">
                  <c:v>0.52030160000000003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71E-B44D-97B7-0F8FA77DFE72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FIG!$K$46:$K$54</c:f>
              <c:numCache>
                <c:formatCode>0.00</c:formatCode>
                <c:ptCount val="9"/>
                <c:pt idx="0">
                  <c:v>0.1013612</c:v>
                </c:pt>
                <c:pt idx="1">
                  <c:v>0.1291081</c:v>
                </c:pt>
                <c:pt idx="2">
                  <c:v>3.6250150000000002E-2</c:v>
                </c:pt>
                <c:pt idx="3">
                  <c:v>0.26271499999999998</c:v>
                </c:pt>
                <c:pt idx="4">
                  <c:v>0.36477199999999999</c:v>
                </c:pt>
                <c:pt idx="5">
                  <c:v>0.2327129</c:v>
                </c:pt>
                <c:pt idx="6">
                  <c:v>0.43152679999999999</c:v>
                </c:pt>
                <c:pt idx="7">
                  <c:v>0.39127489999999998</c:v>
                </c:pt>
                <c:pt idx="8">
                  <c:v>0.56620910000000002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E71E-B44D-97B7-0F8FA77DFE72}"/>
            </c:ext>
          </c:extLst>
        </c:ser>
        <c:ser>
          <c:idx val="1"/>
          <c:order val="5"/>
          <c:spPr>
            <a:ln w="19050">
              <a:noFill/>
            </a:ln>
          </c:spPr>
          <c:marker>
            <c:symbol val="none"/>
          </c:marker>
          <c:trendline>
            <c:spPr>
              <a:ln w="15875">
                <a:prstDash val="dashDot"/>
              </a:ln>
            </c:spPr>
            <c:trendlineType val="exp"/>
            <c:dispRSqr val="1"/>
            <c:dispEq val="1"/>
            <c:trendlineLbl>
              <c:layout>
                <c:manualLayout>
                  <c:x val="-0.23323512196169757"/>
                  <c:y val="-0.13365382425739594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0,061e</a:t>
                    </a:r>
                    <a:r>
                      <a:rPr lang="en-US" baseline="3000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0,15x</a:t>
                    </a:r>
                    <a:br>
                      <a:rPr lang="en-US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R² = 0,19</a:t>
                    </a:r>
                    <a:endParaRPr lang="en-US"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FIG!$AS$14:$AS$66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FIG!$K$14:$K$66</c:f>
              <c:numCache>
                <c:formatCode>0.00</c:formatCode>
                <c:ptCount val="53"/>
                <c:pt idx="0">
                  <c:v>8.166706E-2</c:v>
                </c:pt>
                <c:pt idx="1">
                  <c:v>0.22437670000000001</c:v>
                </c:pt>
                <c:pt idx="2">
                  <c:v>0.1879748</c:v>
                </c:pt>
                <c:pt idx="3">
                  <c:v>0.16886370000000001</c:v>
                </c:pt>
                <c:pt idx="4">
                  <c:v>0.19484779999999999</c:v>
                </c:pt>
                <c:pt idx="5">
                  <c:v>0.18111530000000001</c:v>
                </c:pt>
                <c:pt idx="6">
                  <c:v>0.31254330000000002</c:v>
                </c:pt>
                <c:pt idx="7">
                  <c:v>0.33357959999999998</c:v>
                </c:pt>
                <c:pt idx="8">
                  <c:v>0.20385049999999999</c:v>
                </c:pt>
                <c:pt idx="9">
                  <c:v>0.16380120000000001</c:v>
                </c:pt>
                <c:pt idx="10">
                  <c:v>0.1831247</c:v>
                </c:pt>
                <c:pt idx="11">
                  <c:v>1.3671050000000001E-2</c:v>
                </c:pt>
                <c:pt idx="12">
                  <c:v>0.41559570000000001</c:v>
                </c:pt>
                <c:pt idx="13">
                  <c:v>0.23588790000000001</c:v>
                </c:pt>
                <c:pt idx="14">
                  <c:v>0.1161938</c:v>
                </c:pt>
                <c:pt idx="15">
                  <c:v>0.28116849999999999</c:v>
                </c:pt>
                <c:pt idx="16">
                  <c:v>2.9801979999999999E-2</c:v>
                </c:pt>
                <c:pt idx="17">
                  <c:v>4.9892440000000003E-2</c:v>
                </c:pt>
                <c:pt idx="18">
                  <c:v>0.14554800000000001</c:v>
                </c:pt>
                <c:pt idx="19">
                  <c:v>0.18050450000000001</c:v>
                </c:pt>
                <c:pt idx="20">
                  <c:v>0.19985269999999999</c:v>
                </c:pt>
                <c:pt idx="21">
                  <c:v>0.19894829999999999</c:v>
                </c:pt>
                <c:pt idx="22">
                  <c:v>0.24893480000000001</c:v>
                </c:pt>
                <c:pt idx="23">
                  <c:v>0.1297314</c:v>
                </c:pt>
                <c:pt idx="24">
                  <c:v>0.10947229999999999</c:v>
                </c:pt>
                <c:pt idx="25">
                  <c:v>0.48254540000000001</c:v>
                </c:pt>
                <c:pt idx="26">
                  <c:v>0.47422229999999999</c:v>
                </c:pt>
                <c:pt idx="27">
                  <c:v>0.10205939999999999</c:v>
                </c:pt>
                <c:pt idx="28">
                  <c:v>0.36284899999999998</c:v>
                </c:pt>
                <c:pt idx="29">
                  <c:v>0.9828616</c:v>
                </c:pt>
                <c:pt idx="30">
                  <c:v>0.76377729999999999</c:v>
                </c:pt>
                <c:pt idx="31">
                  <c:v>0.52030160000000003</c:v>
                </c:pt>
                <c:pt idx="32">
                  <c:v>0.1013612</c:v>
                </c:pt>
                <c:pt idx="33">
                  <c:v>0.1291081</c:v>
                </c:pt>
                <c:pt idx="34">
                  <c:v>3.6250150000000002E-2</c:v>
                </c:pt>
                <c:pt idx="35">
                  <c:v>0.26271499999999998</c:v>
                </c:pt>
                <c:pt idx="36">
                  <c:v>0.36477199999999999</c:v>
                </c:pt>
                <c:pt idx="37">
                  <c:v>0.2327129</c:v>
                </c:pt>
                <c:pt idx="38">
                  <c:v>0.43152679999999999</c:v>
                </c:pt>
                <c:pt idx="39">
                  <c:v>0.39127489999999998</c:v>
                </c:pt>
                <c:pt idx="40">
                  <c:v>0.56620910000000002</c:v>
                </c:pt>
                <c:pt idx="41">
                  <c:v>0.37702140000000001</c:v>
                </c:pt>
                <c:pt idx="42">
                  <c:v>0.49227959999999998</c:v>
                </c:pt>
                <c:pt idx="43">
                  <c:v>0.15994040000000001</c:v>
                </c:pt>
                <c:pt idx="44">
                  <c:v>0.16207170000000001</c:v>
                </c:pt>
                <c:pt idx="45">
                  <c:v>0.1097712</c:v>
                </c:pt>
                <c:pt idx="46">
                  <c:v>0.44625880000000001</c:v>
                </c:pt>
                <c:pt idx="47">
                  <c:v>0.39740560000000003</c:v>
                </c:pt>
                <c:pt idx="48">
                  <c:v>0.43769599999999997</c:v>
                </c:pt>
                <c:pt idx="49">
                  <c:v>0.64160470000000003</c:v>
                </c:pt>
                <c:pt idx="50">
                  <c:v>0.69535170000000002</c:v>
                </c:pt>
                <c:pt idx="52">
                  <c:v>1.3335109999999999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E71E-B44D-97B7-0F8FA77DFE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%</a:t>
                </a:r>
                <a:endParaRPr lang="ru-RU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At val="1.0000000000000002E-3"/>
        <c:crossBetween val="midCat"/>
        <c:majorUnit val="4"/>
      </c:valAx>
      <c:valAx>
        <c:axId val="1584907279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800" b="0" i="0" baseline="0">
                    <a:effectLst/>
                  </a:rPr>
                  <a:t>k</a:t>
                </a:r>
                <a:r>
                  <a:rPr lang="ru-RU" sz="1800" b="0" i="0" baseline="0">
                    <a:effectLst/>
                  </a:rPr>
                  <a:t>, </a:t>
                </a:r>
                <a:r>
                  <a:rPr lang="en-US" sz="1800" b="0" i="0" baseline="0">
                    <a:effectLst/>
                  </a:rPr>
                  <a:t>mD</a:t>
                </a:r>
                <a:endParaRPr lang="ru-RU" sz="1600">
                  <a:effectLst/>
                </a:endParaRPr>
              </a:p>
            </c:rich>
          </c:tx>
          <c:overlay val="0"/>
        </c:title>
        <c:numFmt formatCode="0.0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prstDash val="lgDash"/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  <c:majorUnit val="0.1"/>
      </c:valAx>
      <c:spPr>
        <a:ln>
          <a:solidFill>
            <a:schemeClr val="tx1"/>
          </a:solidFill>
        </a:ln>
      </c:spPr>
    </c:plotArea>
    <c:plotVisOnly val="0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FIG!$W$55:$W$57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xVal>
          <c:yVal>
            <c:numRef>
              <c:f>FIG!$K$55:$K$57</c:f>
              <c:numCache>
                <c:formatCode>0.00</c:formatCode>
                <c:ptCount val="3"/>
                <c:pt idx="0">
                  <c:v>0.37702140000000001</c:v>
                </c:pt>
                <c:pt idx="1">
                  <c:v>0.49227959999999998</c:v>
                </c:pt>
                <c:pt idx="2">
                  <c:v>0.15994040000000001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E8D-1F4E-B529-21195CDE6594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trendline>
            <c:spPr>
              <a:ln w="15875">
                <a:solidFill>
                  <a:srgbClr val="00B0F0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-5.3543433523163653E-2"/>
                  <c:y val="-0.26537856290124884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chemeClr val="accent5"/>
                        </a:solidFill>
                      </a:defRPr>
                    </a:pPr>
                    <a:r>
                      <a:rPr lang="en-US" baseline="0">
                        <a:solidFill>
                          <a:schemeClr val="accent5"/>
                        </a:solidFill>
                      </a:rPr>
                      <a:t>y = 2525x</a:t>
                    </a:r>
                    <a:r>
                      <a:rPr lang="en-US" baseline="30000">
                        <a:solidFill>
                          <a:schemeClr val="accent5"/>
                        </a:solidFill>
                      </a:rPr>
                      <a:t>-6,6</a:t>
                    </a:r>
                    <a:r>
                      <a:rPr lang="ru-RU" baseline="30000">
                        <a:solidFill>
                          <a:schemeClr val="accent5"/>
                        </a:solidFill>
                      </a:rPr>
                      <a:t>4</a:t>
                    </a:r>
                    <a:br>
                      <a:rPr lang="en-US" baseline="0">
                        <a:solidFill>
                          <a:schemeClr val="accent5"/>
                        </a:solidFill>
                      </a:rPr>
                    </a:br>
                    <a:r>
                      <a:rPr lang="en-US" baseline="0">
                        <a:solidFill>
                          <a:schemeClr val="accent5"/>
                        </a:solidFill>
                      </a:rPr>
                      <a:t>R² = 0,7</a:t>
                    </a:r>
                    <a:r>
                      <a:rPr lang="ru-RU" baseline="0">
                        <a:solidFill>
                          <a:schemeClr val="accent5"/>
                        </a:solidFill>
                      </a:rPr>
                      <a:t>1</a:t>
                    </a:r>
                    <a:endParaRPr lang="en-US">
                      <a:solidFill>
                        <a:schemeClr val="accent5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FIG!$W$58:$W$66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xVal>
          <c:yVal>
            <c:numRef>
              <c:f>FIG!$K$58:$K$66</c:f>
              <c:numCache>
                <c:formatCode>0.00</c:formatCode>
                <c:ptCount val="9"/>
                <c:pt idx="0">
                  <c:v>0.16207170000000001</c:v>
                </c:pt>
                <c:pt idx="1">
                  <c:v>0.1097712</c:v>
                </c:pt>
                <c:pt idx="2">
                  <c:v>0.44625880000000001</c:v>
                </c:pt>
                <c:pt idx="3">
                  <c:v>0.39740560000000003</c:v>
                </c:pt>
                <c:pt idx="4">
                  <c:v>0.43769599999999997</c:v>
                </c:pt>
                <c:pt idx="5">
                  <c:v>0.64160470000000003</c:v>
                </c:pt>
                <c:pt idx="6">
                  <c:v>0.69535170000000002</c:v>
                </c:pt>
                <c:pt idx="8">
                  <c:v>1.3335109999999999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E8D-1F4E-B529-21195CDE6594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FIG!$W$14:$W$27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xVal>
          <c:yVal>
            <c:numRef>
              <c:f>FIG!$K$14:$K$27</c:f>
              <c:numCache>
                <c:formatCode>0.00</c:formatCode>
                <c:ptCount val="14"/>
                <c:pt idx="0">
                  <c:v>8.166706E-2</c:v>
                </c:pt>
                <c:pt idx="1">
                  <c:v>0.22437670000000001</c:v>
                </c:pt>
                <c:pt idx="2">
                  <c:v>0.1879748</c:v>
                </c:pt>
                <c:pt idx="3">
                  <c:v>0.16886370000000001</c:v>
                </c:pt>
                <c:pt idx="4">
                  <c:v>0.19484779999999999</c:v>
                </c:pt>
                <c:pt idx="5">
                  <c:v>0.18111530000000001</c:v>
                </c:pt>
                <c:pt idx="6">
                  <c:v>0.31254330000000002</c:v>
                </c:pt>
                <c:pt idx="7">
                  <c:v>0.33357959999999998</c:v>
                </c:pt>
                <c:pt idx="8">
                  <c:v>0.20385049999999999</c:v>
                </c:pt>
                <c:pt idx="9">
                  <c:v>0.16380120000000001</c:v>
                </c:pt>
                <c:pt idx="10">
                  <c:v>0.1831247</c:v>
                </c:pt>
                <c:pt idx="11">
                  <c:v>1.3671050000000001E-2</c:v>
                </c:pt>
                <c:pt idx="12">
                  <c:v>0.41559570000000001</c:v>
                </c:pt>
                <c:pt idx="13">
                  <c:v>0.23588790000000001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E8D-1F4E-B529-21195CDE6594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FIG!$Z$28:$Z$45</c:f>
              <c:numCache>
                <c:formatCode>0.00</c:formatCode>
                <c:ptCount val="18"/>
                <c:pt idx="0">
                  <c:v>2.6061162672560161</c:v>
                </c:pt>
                <c:pt idx="1">
                  <c:v>2.6026603333216016</c:v>
                </c:pt>
                <c:pt idx="2">
                  <c:v>3.3151886344428276</c:v>
                </c:pt>
                <c:pt idx="3">
                  <c:v>3.2716291026920841</c:v>
                </c:pt>
                <c:pt idx="4">
                  <c:v>2.6874279805863601</c:v>
                </c:pt>
                <c:pt idx="5">
                  <c:v>2.8365567014873001</c:v>
                </c:pt>
                <c:pt idx="6">
                  <c:v>2.2622353024416926</c:v>
                </c:pt>
                <c:pt idx="7">
                  <c:v>3.0144355459999304</c:v>
                </c:pt>
                <c:pt idx="8">
                  <c:v>2.3464021039702416</c:v>
                </c:pt>
                <c:pt idx="9">
                  <c:v>2.6718092962690227</c:v>
                </c:pt>
                <c:pt idx="10">
                  <c:v>2.6919347678428442</c:v>
                </c:pt>
                <c:pt idx="11">
                  <c:v>2.5052046137067441</c:v>
                </c:pt>
                <c:pt idx="12">
                  <c:v>2.5040517991268461</c:v>
                </c:pt>
                <c:pt idx="13">
                  <c:v>2.6971706504410617</c:v>
                </c:pt>
                <c:pt idx="14">
                  <c:v>3.1448170913639251</c:v>
                </c:pt>
                <c:pt idx="15">
                  <c:v>2.6185025203831085</c:v>
                </c:pt>
                <c:pt idx="16">
                  <c:v>2.5537353039645381</c:v>
                </c:pt>
                <c:pt idx="17">
                  <c:v>2.6527339396104281</c:v>
                </c:pt>
              </c:numCache>
            </c:numRef>
          </c:xVal>
          <c:yVal>
            <c:numRef>
              <c:f>FIG!$K$28:$K$45</c:f>
              <c:numCache>
                <c:formatCode>0.00</c:formatCode>
                <c:ptCount val="18"/>
                <c:pt idx="0">
                  <c:v>0.1161938</c:v>
                </c:pt>
                <c:pt idx="1">
                  <c:v>0.28116849999999999</c:v>
                </c:pt>
                <c:pt idx="2">
                  <c:v>2.9801979999999999E-2</c:v>
                </c:pt>
                <c:pt idx="3">
                  <c:v>4.9892440000000003E-2</c:v>
                </c:pt>
                <c:pt idx="4">
                  <c:v>0.14554800000000001</c:v>
                </c:pt>
                <c:pt idx="5">
                  <c:v>0.18050450000000001</c:v>
                </c:pt>
                <c:pt idx="6">
                  <c:v>0.19985269999999999</c:v>
                </c:pt>
                <c:pt idx="7">
                  <c:v>0.19894829999999999</c:v>
                </c:pt>
                <c:pt idx="8">
                  <c:v>0.24893480000000001</c:v>
                </c:pt>
                <c:pt idx="9">
                  <c:v>0.1297314</c:v>
                </c:pt>
                <c:pt idx="10">
                  <c:v>0.10947229999999999</c:v>
                </c:pt>
                <c:pt idx="11">
                  <c:v>0.48254540000000001</c:v>
                </c:pt>
                <c:pt idx="12">
                  <c:v>0.47422229999999999</c:v>
                </c:pt>
                <c:pt idx="13">
                  <c:v>0.10205939999999999</c:v>
                </c:pt>
                <c:pt idx="14">
                  <c:v>0.36284899999999998</c:v>
                </c:pt>
                <c:pt idx="15">
                  <c:v>0.9828616</c:v>
                </c:pt>
                <c:pt idx="16">
                  <c:v>0.76377729999999999</c:v>
                </c:pt>
                <c:pt idx="17">
                  <c:v>0.52030160000000003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E8D-1F4E-B529-21195CDE6594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/>
            </c:spPr>
            <c:trendlineType val="exp"/>
            <c:dispRSqr val="1"/>
            <c:dispEq val="1"/>
            <c:trendlineLbl>
              <c:layout>
                <c:manualLayout>
                  <c:x val="0.24527402201991"/>
                  <c:y val="7.3761386686880939E-2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chemeClr val="tx1"/>
                        </a:solidFill>
                      </a:defRPr>
                    </a:pPr>
                    <a:r>
                      <a:rPr lang="en-US" baseline="0">
                        <a:solidFill>
                          <a:schemeClr val="tx1"/>
                        </a:solidFill>
                      </a:rPr>
                      <a:t>y = 750623x</a:t>
                    </a:r>
                    <a:r>
                      <a:rPr lang="en-US" baseline="30000">
                        <a:solidFill>
                          <a:schemeClr val="tx1"/>
                        </a:solidFill>
                      </a:rPr>
                      <a:t>-12,79</a:t>
                    </a:r>
                    <a:br>
                      <a:rPr lang="en-US" baseline="0">
                        <a:solidFill>
                          <a:schemeClr val="tx1"/>
                        </a:solidFill>
                      </a:rPr>
                    </a:br>
                    <a:r>
                      <a:rPr lang="en-US" baseline="0">
                        <a:solidFill>
                          <a:schemeClr val="tx1"/>
                        </a:solidFill>
                      </a:rPr>
                      <a:t>R² = 0,8</a:t>
                    </a:r>
                    <a:r>
                      <a:rPr lang="ru-RU" baseline="0">
                        <a:solidFill>
                          <a:schemeClr val="tx1"/>
                        </a:solidFill>
                      </a:rPr>
                      <a:t>7</a:t>
                    </a:r>
                    <a:endParaRPr lang="en-US">
                      <a:solidFill>
                        <a:schemeClr val="tx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FIG!$W$46:$W$54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xVal>
          <c:yVal>
            <c:numRef>
              <c:f>FIG!$K$46:$K$54</c:f>
              <c:numCache>
                <c:formatCode>0.00</c:formatCode>
                <c:ptCount val="9"/>
                <c:pt idx="0">
                  <c:v>0.1013612</c:v>
                </c:pt>
                <c:pt idx="1">
                  <c:v>0.1291081</c:v>
                </c:pt>
                <c:pt idx="2">
                  <c:v>3.6250150000000002E-2</c:v>
                </c:pt>
                <c:pt idx="3">
                  <c:v>0.26271499999999998</c:v>
                </c:pt>
                <c:pt idx="4">
                  <c:v>0.36477199999999999</c:v>
                </c:pt>
                <c:pt idx="5">
                  <c:v>0.2327129</c:v>
                </c:pt>
                <c:pt idx="6">
                  <c:v>0.43152679999999999</c:v>
                </c:pt>
                <c:pt idx="7">
                  <c:v>0.39127489999999998</c:v>
                </c:pt>
                <c:pt idx="8">
                  <c:v>0.56620910000000002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E8D-1F4E-B529-21195CDE65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5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800" b="0" i="0" baseline="0">
                    <a:effectLst/>
                  </a:rPr>
                  <a:t>λ</a:t>
                </a:r>
                <a:r>
                  <a:rPr lang="en-US" sz="1800" b="0" i="0" baseline="-25000">
                    <a:effectLst/>
                  </a:rPr>
                  <a:t>||</a:t>
                </a:r>
                <a:r>
                  <a:rPr lang="ru-RU" sz="1800" b="0" i="0" baseline="0">
                    <a:effectLst/>
                  </a:rPr>
                  <a:t>,</a:t>
                </a:r>
                <a:r>
                  <a:rPr lang="en-US" sz="1800" b="0" i="0" baseline="0">
                    <a:effectLst/>
                  </a:rPr>
                  <a:t> </a:t>
                </a:r>
                <a:r>
                  <a:rPr lang="ru-RU" sz="1800" b="0" i="0" baseline="0">
                    <a:effectLst/>
                  </a:rPr>
                  <a:t>W·</a:t>
                </a:r>
                <a:r>
                  <a:rPr lang="en-US" sz="1800" b="0" i="0" baseline="0">
                    <a:effectLst/>
                  </a:rPr>
                  <a:t>m</a:t>
                </a:r>
                <a:r>
                  <a:rPr lang="ru-RU" sz="1800" b="0" i="0" baseline="30000">
                    <a:effectLst/>
                  </a:rPr>
                  <a:t>-1</a:t>
                </a:r>
                <a:r>
                  <a:rPr lang="ru-RU" sz="1800" b="0" i="0" baseline="0">
                    <a:effectLst/>
                  </a:rPr>
                  <a:t>·</a:t>
                </a:r>
                <a:r>
                  <a:rPr lang="en-US" sz="1800" b="0" i="0" baseline="0">
                    <a:effectLst/>
                  </a:rPr>
                  <a:t>K</a:t>
                </a:r>
                <a:r>
                  <a:rPr lang="ru-RU" sz="1800" b="0" i="0" baseline="30000">
                    <a:effectLst/>
                  </a:rPr>
                  <a:t>-1</a:t>
                </a:r>
                <a:r>
                  <a:rPr lang="en-US" sz="1800" b="0" i="0" baseline="0">
                    <a:effectLst/>
                  </a:rPr>
                  <a:t> </a:t>
                </a:r>
                <a:r>
                  <a:rPr lang="ru-RU" sz="1800" b="0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At val="1.0000000000000002E-3"/>
        <c:crossBetween val="midCat"/>
        <c:majorUnit val="1"/>
      </c:valAx>
      <c:valAx>
        <c:axId val="1584907279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800" b="0" i="0" baseline="0">
                    <a:effectLst/>
                  </a:rPr>
                  <a:t>k</a:t>
                </a:r>
                <a:r>
                  <a:rPr lang="ru-RU" sz="1800" b="0" i="0" baseline="0">
                    <a:effectLst/>
                  </a:rPr>
                  <a:t>, </a:t>
                </a:r>
                <a:r>
                  <a:rPr lang="en-US" sz="1800" b="0" i="0" baseline="0">
                    <a:effectLst/>
                  </a:rPr>
                  <a:t>mD</a:t>
                </a:r>
                <a:endParaRPr lang="ru-RU" sz="1600">
                  <a:effectLst/>
                </a:endParaRPr>
              </a:p>
            </c:rich>
          </c:tx>
          <c:overlay val="0"/>
        </c:title>
        <c:numFmt formatCode="0.0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  <c:majorUnit val="0.1"/>
      </c:valAx>
      <c:spPr>
        <a:ln>
          <a:solidFill>
            <a:schemeClr val="tx1"/>
          </a:solidFill>
        </a:ln>
      </c:spPr>
    </c:plotArea>
    <c:plotVisOnly val="0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ДшерНазвание диаграммы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FIG!$L$5:$L$66</c:f>
              <c:numCache>
                <c:formatCode>0.00</c:formatCode>
                <c:ptCount val="62"/>
                <c:pt idx="0">
                  <c:v>0.23306518565828865</c:v>
                </c:pt>
                <c:pt idx="1">
                  <c:v>0.37406393062571108</c:v>
                </c:pt>
                <c:pt idx="2">
                  <c:v>-1.3838509335491374</c:v>
                </c:pt>
                <c:pt idx="3">
                  <c:v>-2.0665454120111426</c:v>
                </c:pt>
                <c:pt idx="4">
                  <c:v>-0.50605926514230026</c:v>
                </c:pt>
                <c:pt idx="5">
                  <c:v>-0.65390865917185803</c:v>
                </c:pt>
                <c:pt idx="6">
                  <c:v>-0.35629313823502168</c:v>
                </c:pt>
                <c:pt idx="7">
                  <c:v>-1.26451703408112</c:v>
                </c:pt>
                <c:pt idx="8">
                  <c:v>0.162469412884928</c:v>
                </c:pt>
                <c:pt idx="9">
                  <c:v>-1.0879530786561318</c:v>
                </c:pt>
                <c:pt idx="10">
                  <c:v>-0.64902224361377348</c:v>
                </c:pt>
                <c:pt idx="11">
                  <c:v>-0.72590036857943274</c:v>
                </c:pt>
                <c:pt idx="12">
                  <c:v>-0.77246369906150447</c:v>
                </c:pt>
                <c:pt idx="13">
                  <c:v>-0.71030449340351609</c:v>
                </c:pt>
                <c:pt idx="14">
                  <c:v>-0.74204486042639306</c:v>
                </c:pt>
                <c:pt idx="15">
                  <c:v>-0.50508980664509084</c:v>
                </c:pt>
                <c:pt idx="16">
                  <c:v>-0.47680051642257576</c:v>
                </c:pt>
                <c:pt idx="17">
                  <c:v>-0.69068821898261357</c:v>
                </c:pt>
                <c:pt idx="18">
                  <c:v>-0.78568292094269854</c:v>
                </c:pt>
                <c:pt idx="19">
                  <c:v>-0.73725307377458693</c:v>
                </c:pt>
                <c:pt idx="20">
                  <c:v>-1.8641981283221747</c:v>
                </c:pt>
                <c:pt idx="21">
                  <c:v>-0.38132895456032001</c:v>
                </c:pt>
                <c:pt idx="22">
                  <c:v>-0.62729433591816397</c:v>
                </c:pt>
                <c:pt idx="23">
                  <c:v>-0.93481704490287054</c:v>
                </c:pt>
                <c:pt idx="24">
                  <c:v>-0.55103333600807736</c:v>
                </c:pt>
                <c:pt idx="25">
                  <c:v>-1.5257548810744768</c:v>
                </c:pt>
                <c:pt idx="26">
                  <c:v>-1.3019652562808319</c:v>
                </c:pt>
                <c:pt idx="27">
                  <c:v>-0.8369937578990384</c:v>
                </c:pt>
                <c:pt idx="28">
                  <c:v>-0.74351196660703478</c:v>
                </c:pt>
                <c:pt idx="29">
                  <c:v>-0.69928998006747278</c:v>
                </c:pt>
                <c:pt idx="30">
                  <c:v>-0.70125976751921937</c:v>
                </c:pt>
                <c:pt idx="31">
                  <c:v>-0.60391438667174457</c:v>
                </c:pt>
                <c:pt idx="32">
                  <c:v>-0.8869548951859485</c:v>
                </c:pt>
                <c:pt idx="33">
                  <c:v>-0.96069575734443546</c:v>
                </c:pt>
                <c:pt idx="34">
                  <c:v>-0.31646182005714285</c:v>
                </c:pt>
                <c:pt idx="35">
                  <c:v>-0.32401802745771913</c:v>
                </c:pt>
                <c:pt idx="36">
                  <c:v>-0.9911469891828496</c:v>
                </c:pt>
                <c:pt idx="37">
                  <c:v>-0.44027406948220582</c:v>
                </c:pt>
                <c:pt idx="38">
                  <c:v>-7.507632308235106E-3</c:v>
                </c:pt>
                <c:pt idx="39">
                  <c:v>-0.1170332533091769</c:v>
                </c:pt>
                <c:pt idx="40">
                  <c:v>-0.28374483858579569</c:v>
                </c:pt>
                <c:pt idx="41">
                  <c:v>-0.99412825654713532</c:v>
                </c:pt>
                <c:pt idx="42">
                  <c:v>-0.8890465100577355</c:v>
                </c:pt>
                <c:pt idx="43">
                  <c:v>-1.4406901920160908</c:v>
                </c:pt>
                <c:pt idx="44">
                  <c:v>-0.58051512998800237</c:v>
                </c:pt>
                <c:pt idx="45">
                  <c:v>-0.43797850562923896</c:v>
                </c:pt>
                <c:pt idx="46">
                  <c:v>-0.63317954175179825</c:v>
                </c:pt>
                <c:pt idx="47">
                  <c:v>-0.36499222722412678</c:v>
                </c:pt>
                <c:pt idx="48">
                  <c:v>-0.40751801088063144</c:v>
                </c:pt>
                <c:pt idx="49">
                  <c:v>-0.24702315502032124</c:v>
                </c:pt>
                <c:pt idx="50">
                  <c:v>-0.42363399823414472</c:v>
                </c:pt>
                <c:pt idx="51">
                  <c:v>-0.30778816095890954</c:v>
                </c:pt>
                <c:pt idx="52">
                  <c:v>-0.79604182217660546</c:v>
                </c:pt>
                <c:pt idx="53">
                  <c:v>-0.79029281246071093</c:v>
                </c:pt>
                <c:pt idx="54">
                  <c:v>-0.9595115881347186</c:v>
                </c:pt>
                <c:pt idx="55">
                  <c:v>-0.3504132067256695</c:v>
                </c:pt>
                <c:pt idx="56">
                  <c:v>-0.40076601736721246</c:v>
                </c:pt>
                <c:pt idx="57">
                  <c:v>-0.35882742228308295</c:v>
                </c:pt>
                <c:pt idx="58">
                  <c:v>-0.19273246333893546</c:v>
                </c:pt>
                <c:pt idx="59">
                  <c:v>-0.15779547924376322</c:v>
                </c:pt>
                <c:pt idx="61">
                  <c:v>0.12499660249278459</c:v>
                </c:pt>
              </c:numCache>
            </c:numRef>
          </c:xVal>
          <c:yVal>
            <c:numRef>
              <c:f>FIG!$Y$5:$Y$66</c:f>
              <c:numCache>
                <c:formatCode>0.00</c:formatCode>
                <c:ptCount val="62"/>
                <c:pt idx="0">
                  <c:v>0.13968366018839179</c:v>
                </c:pt>
                <c:pt idx="1">
                  <c:v>0.23720193122765659</c:v>
                </c:pt>
                <c:pt idx="2">
                  <c:v>0.15957394409555462</c:v>
                </c:pt>
                <c:pt idx="3">
                  <c:v>4.1287392267455758E-2</c:v>
                </c:pt>
                <c:pt idx="4">
                  <c:v>8.4263128176171667E-2</c:v>
                </c:pt>
                <c:pt idx="5">
                  <c:v>0.10843346180004554</c:v>
                </c:pt>
                <c:pt idx="6">
                  <c:v>0.11742748745563571</c:v>
                </c:pt>
                <c:pt idx="7">
                  <c:v>0.25224111732330978</c:v>
                </c:pt>
                <c:pt idx="8">
                  <c:v>0.14544329556704441</c:v>
                </c:pt>
                <c:pt idx="9">
                  <c:v>0.41899628479200918</c:v>
                </c:pt>
                <c:pt idx="10">
                  <c:v>0.38490089054869314</c:v>
                </c:pt>
                <c:pt idx="11">
                  <c:v>0.51450260810715931</c:v>
                </c:pt>
                <c:pt idx="12">
                  <c:v>0.46162021882865428</c:v>
                </c:pt>
                <c:pt idx="13">
                  <c:v>0.44253813331970671</c:v>
                </c:pt>
                <c:pt idx="14">
                  <c:v>0.5177289566173181</c:v>
                </c:pt>
                <c:pt idx="15">
                  <c:v>0.4475390865147002</c:v>
                </c:pt>
                <c:pt idx="16">
                  <c:v>0.47038147291797822</c:v>
                </c:pt>
                <c:pt idx="17">
                  <c:v>0.45487584790590563</c:v>
                </c:pt>
                <c:pt idx="18">
                  <c:v>0.34690624639926237</c:v>
                </c:pt>
                <c:pt idx="19">
                  <c:v>0.44390054915658661</c:v>
                </c:pt>
                <c:pt idx="20">
                  <c:v>0.15058916421962029</c:v>
                </c:pt>
                <c:pt idx="21">
                  <c:v>0.53711134811886352</c:v>
                </c:pt>
                <c:pt idx="22">
                  <c:v>0.28544403449815553</c:v>
                </c:pt>
                <c:pt idx="23">
                  <c:v>0.47987731313361681</c:v>
                </c:pt>
                <c:pt idx="24">
                  <c:v>0.45784770784770867</c:v>
                </c:pt>
                <c:pt idx="25">
                  <c:v>0.1863985448666127</c:v>
                </c:pt>
                <c:pt idx="26">
                  <c:v>0.29981850995660458</c:v>
                </c:pt>
                <c:pt idx="27">
                  <c:v>0.39321624882692052</c:v>
                </c:pt>
                <c:pt idx="28">
                  <c:v>0.34292953037663887</c:v>
                </c:pt>
                <c:pt idx="29">
                  <c:v>0.41806958118332327</c:v>
                </c:pt>
                <c:pt idx="30">
                  <c:v>0.49330130381828458</c:v>
                </c:pt>
                <c:pt idx="31">
                  <c:v>0.44463507984690515</c:v>
                </c:pt>
                <c:pt idx="32">
                  <c:v>0.39663466831061889</c:v>
                </c:pt>
                <c:pt idx="33">
                  <c:v>0.32270540321505153</c:v>
                </c:pt>
                <c:pt idx="34">
                  <c:v>0.30850325309568777</c:v>
                </c:pt>
                <c:pt idx="35">
                  <c:v>0.25616435492468981</c:v>
                </c:pt>
                <c:pt idx="36">
                  <c:v>0.31468648467774157</c:v>
                </c:pt>
                <c:pt idx="37">
                  <c:v>0.51038534726094698</c:v>
                </c:pt>
                <c:pt idx="38">
                  <c:v>0.35998444587761569</c:v>
                </c:pt>
                <c:pt idx="39">
                  <c:v>0.45177944668822895</c:v>
                </c:pt>
                <c:pt idx="40">
                  <c:v>0.52510329213140949</c:v>
                </c:pt>
                <c:pt idx="41">
                  <c:v>0.35775235844487951</c:v>
                </c:pt>
                <c:pt idx="42">
                  <c:v>0.35064090884468979</c:v>
                </c:pt>
                <c:pt idx="43">
                  <c:v>0.22493715389510444</c:v>
                </c:pt>
                <c:pt idx="44">
                  <c:v>0.36082913475570128</c:v>
                </c:pt>
                <c:pt idx="45">
                  <c:v>0.50803628057112493</c:v>
                </c:pt>
                <c:pt idx="46">
                  <c:v>0.42562202223398604</c:v>
                </c:pt>
                <c:pt idx="47">
                  <c:v>0.56811544972907213</c:v>
                </c:pt>
                <c:pt idx="48">
                  <c:v>0.56155838916198608</c:v>
                </c:pt>
                <c:pt idx="49">
                  <c:v>0.56513104092838529</c:v>
                </c:pt>
                <c:pt idx="50">
                  <c:v>0.35584028553854624</c:v>
                </c:pt>
                <c:pt idx="51">
                  <c:v>0.31595628395290049</c:v>
                </c:pt>
                <c:pt idx="52">
                  <c:v>0.21910844722169054</c:v>
                </c:pt>
                <c:pt idx="53">
                  <c:v>0.3153233109127852</c:v>
                </c:pt>
                <c:pt idx="54">
                  <c:v>0.38728894942520325</c:v>
                </c:pt>
                <c:pt idx="55">
                  <c:v>0.39443637481329341</c:v>
                </c:pt>
                <c:pt idx="56">
                  <c:v>0.39248234699562201</c:v>
                </c:pt>
                <c:pt idx="57">
                  <c:v>0.42593278318521655</c:v>
                </c:pt>
                <c:pt idx="58">
                  <c:v>0.42928397347985242</c:v>
                </c:pt>
                <c:pt idx="59">
                  <c:v>0.48571167056873921</c:v>
                </c:pt>
                <c:pt idx="60">
                  <c:v>0.4465416267215932</c:v>
                </c:pt>
                <c:pt idx="61">
                  <c:v>0.56864413689080973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BBE-544F-81C8-868B2670A1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6202479"/>
        <c:axId val="1415051583"/>
      </c:scatterChart>
      <c:valAx>
        <c:axId val="13462024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415051583"/>
        <c:crosses val="autoZero"/>
        <c:crossBetween val="midCat"/>
      </c:valAx>
      <c:valAx>
        <c:axId val="14150515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462024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og"/>
            <c:dispRSqr val="1"/>
            <c:dispEq val="1"/>
            <c:trendlineLbl>
              <c:layout>
                <c:manualLayout>
                  <c:x val="-0.24326224846894137"/>
                  <c:y val="0.5621624380285797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31192891513560805"/>
                  <c:y val="0.5445337561971420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FIG!$L$12:$L$66</c:f>
              <c:numCache>
                <c:formatCode>0.00</c:formatCode>
                <c:ptCount val="55"/>
                <c:pt idx="0">
                  <c:v>-1.26451703408112</c:v>
                </c:pt>
                <c:pt idx="1">
                  <c:v>0.162469412884928</c:v>
                </c:pt>
                <c:pt idx="2">
                  <c:v>-1.0879530786561318</c:v>
                </c:pt>
                <c:pt idx="3">
                  <c:v>-0.64902224361377348</c:v>
                </c:pt>
                <c:pt idx="4">
                  <c:v>-0.72590036857943274</c:v>
                </c:pt>
                <c:pt idx="5">
                  <c:v>-0.77246369906150447</c:v>
                </c:pt>
                <c:pt idx="6">
                  <c:v>-0.71030449340351609</c:v>
                </c:pt>
                <c:pt idx="7">
                  <c:v>-0.74204486042639306</c:v>
                </c:pt>
                <c:pt idx="8">
                  <c:v>-0.50508980664509084</c:v>
                </c:pt>
                <c:pt idx="9">
                  <c:v>-0.47680051642257576</c:v>
                </c:pt>
                <c:pt idx="10">
                  <c:v>-0.69068821898261357</c:v>
                </c:pt>
                <c:pt idx="11">
                  <c:v>-0.78568292094269854</c:v>
                </c:pt>
                <c:pt idx="12">
                  <c:v>-0.73725307377458693</c:v>
                </c:pt>
                <c:pt idx="13">
                  <c:v>-1.8641981283221747</c:v>
                </c:pt>
                <c:pt idx="14">
                  <c:v>-0.38132895456032001</c:v>
                </c:pt>
                <c:pt idx="15">
                  <c:v>-0.62729433591816397</c:v>
                </c:pt>
                <c:pt idx="16">
                  <c:v>-0.93481704490287054</c:v>
                </c:pt>
                <c:pt idx="17">
                  <c:v>-0.55103333600807736</c:v>
                </c:pt>
                <c:pt idx="18">
                  <c:v>-1.5257548810744768</c:v>
                </c:pt>
                <c:pt idx="19">
                  <c:v>-1.3019652562808319</c:v>
                </c:pt>
                <c:pt idx="20">
                  <c:v>-0.8369937578990384</c:v>
                </c:pt>
                <c:pt idx="21">
                  <c:v>-0.74351196660703478</c:v>
                </c:pt>
                <c:pt idx="22">
                  <c:v>-0.69928998006747278</c:v>
                </c:pt>
                <c:pt idx="23">
                  <c:v>-0.70125976751921937</c:v>
                </c:pt>
                <c:pt idx="24">
                  <c:v>-0.60391438667174457</c:v>
                </c:pt>
                <c:pt idx="25">
                  <c:v>-0.8869548951859485</c:v>
                </c:pt>
                <c:pt idx="26">
                  <c:v>-0.96069575734443546</c:v>
                </c:pt>
                <c:pt idx="27">
                  <c:v>-0.31646182005714285</c:v>
                </c:pt>
                <c:pt idx="28">
                  <c:v>-0.32401802745771913</c:v>
                </c:pt>
                <c:pt idx="29">
                  <c:v>-0.9911469891828496</c:v>
                </c:pt>
                <c:pt idx="30">
                  <c:v>-0.44027406948220582</c:v>
                </c:pt>
                <c:pt idx="31">
                  <c:v>-7.507632308235106E-3</c:v>
                </c:pt>
                <c:pt idx="32">
                  <c:v>-0.1170332533091769</c:v>
                </c:pt>
                <c:pt idx="33">
                  <c:v>-0.28374483858579569</c:v>
                </c:pt>
                <c:pt idx="34">
                  <c:v>-0.99412825654713532</c:v>
                </c:pt>
                <c:pt idx="35">
                  <c:v>-0.8890465100577355</c:v>
                </c:pt>
                <c:pt idx="36">
                  <c:v>-1.4406901920160908</c:v>
                </c:pt>
                <c:pt idx="37">
                  <c:v>-0.58051512998800237</c:v>
                </c:pt>
                <c:pt idx="38">
                  <c:v>-0.43797850562923896</c:v>
                </c:pt>
                <c:pt idx="39">
                  <c:v>-0.63317954175179825</c:v>
                </c:pt>
                <c:pt idx="40">
                  <c:v>-0.36499222722412678</c:v>
                </c:pt>
                <c:pt idx="41">
                  <c:v>-0.40751801088063144</c:v>
                </c:pt>
                <c:pt idx="42">
                  <c:v>-0.24702315502032124</c:v>
                </c:pt>
                <c:pt idx="43">
                  <c:v>-0.42363399823414472</c:v>
                </c:pt>
                <c:pt idx="44">
                  <c:v>-0.30778816095890954</c:v>
                </c:pt>
                <c:pt idx="45">
                  <c:v>-0.79604182217660546</c:v>
                </c:pt>
                <c:pt idx="46">
                  <c:v>-0.79029281246071093</c:v>
                </c:pt>
                <c:pt idx="47">
                  <c:v>-0.9595115881347186</c:v>
                </c:pt>
                <c:pt idx="48">
                  <c:v>-0.3504132067256695</c:v>
                </c:pt>
                <c:pt idx="49">
                  <c:v>-0.40076601736721246</c:v>
                </c:pt>
                <c:pt idx="50">
                  <c:v>-0.35882742228308295</c:v>
                </c:pt>
                <c:pt idx="51">
                  <c:v>-0.19273246333893546</c:v>
                </c:pt>
                <c:pt idx="52">
                  <c:v>-0.15779547924376322</c:v>
                </c:pt>
                <c:pt idx="54">
                  <c:v>0.12499660249278459</c:v>
                </c:pt>
              </c:numCache>
            </c:numRef>
          </c:xVal>
          <c:yVal>
            <c:numRef>
              <c:f>FIG!$Y$12:$Y$66</c:f>
              <c:numCache>
                <c:formatCode>0.00</c:formatCode>
                <c:ptCount val="55"/>
                <c:pt idx="0">
                  <c:v>0.25224111732330978</c:v>
                </c:pt>
                <c:pt idx="1">
                  <c:v>0.14544329556704441</c:v>
                </c:pt>
                <c:pt idx="2">
                  <c:v>0.41899628479200918</c:v>
                </c:pt>
                <c:pt idx="3">
                  <c:v>0.38490089054869314</c:v>
                </c:pt>
                <c:pt idx="4">
                  <c:v>0.51450260810715931</c:v>
                </c:pt>
                <c:pt idx="5">
                  <c:v>0.46162021882865428</c:v>
                </c:pt>
                <c:pt idx="6">
                  <c:v>0.44253813331970671</c:v>
                </c:pt>
                <c:pt idx="7">
                  <c:v>0.5177289566173181</c:v>
                </c:pt>
                <c:pt idx="8">
                  <c:v>0.4475390865147002</c:v>
                </c:pt>
                <c:pt idx="9">
                  <c:v>0.47038147291797822</c:v>
                </c:pt>
                <c:pt idx="10">
                  <c:v>0.45487584790590563</c:v>
                </c:pt>
                <c:pt idx="11">
                  <c:v>0.34690624639926237</c:v>
                </c:pt>
                <c:pt idx="12">
                  <c:v>0.44390054915658661</c:v>
                </c:pt>
                <c:pt idx="13">
                  <c:v>0.15058916421962029</c:v>
                </c:pt>
                <c:pt idx="14">
                  <c:v>0.53711134811886352</c:v>
                </c:pt>
                <c:pt idx="15">
                  <c:v>0.28544403449815553</c:v>
                </c:pt>
                <c:pt idx="16">
                  <c:v>0.47987731313361681</c:v>
                </c:pt>
                <c:pt idx="17">
                  <c:v>0.45784770784770867</c:v>
                </c:pt>
                <c:pt idx="18">
                  <c:v>0.1863985448666127</c:v>
                </c:pt>
                <c:pt idx="19">
                  <c:v>0.29981850995660458</c:v>
                </c:pt>
                <c:pt idx="20">
                  <c:v>0.39321624882692052</c:v>
                </c:pt>
                <c:pt idx="21">
                  <c:v>0.34292953037663887</c:v>
                </c:pt>
                <c:pt idx="22">
                  <c:v>0.41806958118332327</c:v>
                </c:pt>
                <c:pt idx="23">
                  <c:v>0.49330130381828458</c:v>
                </c:pt>
                <c:pt idx="24">
                  <c:v>0.44463507984690515</c:v>
                </c:pt>
                <c:pt idx="25">
                  <c:v>0.39663466831061889</c:v>
                </c:pt>
                <c:pt idx="26">
                  <c:v>0.32270540321505153</c:v>
                </c:pt>
                <c:pt idx="27">
                  <c:v>0.30850325309568777</c:v>
                </c:pt>
                <c:pt idx="28">
                  <c:v>0.25616435492468981</c:v>
                </c:pt>
                <c:pt idx="29">
                  <c:v>0.31468648467774157</c:v>
                </c:pt>
                <c:pt idx="30">
                  <c:v>0.51038534726094698</c:v>
                </c:pt>
                <c:pt idx="31">
                  <c:v>0.35998444587761569</c:v>
                </c:pt>
                <c:pt idx="32">
                  <c:v>0.45177944668822895</c:v>
                </c:pt>
                <c:pt idx="33">
                  <c:v>0.52510329213140949</c:v>
                </c:pt>
                <c:pt idx="34">
                  <c:v>0.35775235844487951</c:v>
                </c:pt>
                <c:pt idx="35">
                  <c:v>0.35064090884468979</c:v>
                </c:pt>
                <c:pt idx="36">
                  <c:v>0.22493715389510444</c:v>
                </c:pt>
                <c:pt idx="37">
                  <c:v>0.36082913475570128</c:v>
                </c:pt>
                <c:pt idx="38">
                  <c:v>0.50803628057112493</c:v>
                </c:pt>
                <c:pt idx="39">
                  <c:v>0.42562202223398604</c:v>
                </c:pt>
                <c:pt idx="40">
                  <c:v>0.56811544972907213</c:v>
                </c:pt>
                <c:pt idx="41">
                  <c:v>0.56155838916198608</c:v>
                </c:pt>
                <c:pt idx="42">
                  <c:v>0.56513104092838529</c:v>
                </c:pt>
                <c:pt idx="43">
                  <c:v>0.35584028553854624</c:v>
                </c:pt>
                <c:pt idx="44">
                  <c:v>0.31595628395290049</c:v>
                </c:pt>
                <c:pt idx="45">
                  <c:v>0.21910844722169054</c:v>
                </c:pt>
                <c:pt idx="46">
                  <c:v>0.3153233109127852</c:v>
                </c:pt>
                <c:pt idx="47">
                  <c:v>0.38728894942520325</c:v>
                </c:pt>
                <c:pt idx="48">
                  <c:v>0.39443637481329341</c:v>
                </c:pt>
                <c:pt idx="49">
                  <c:v>0.39248234699562201</c:v>
                </c:pt>
                <c:pt idx="50">
                  <c:v>0.42593278318521655</c:v>
                </c:pt>
                <c:pt idx="51">
                  <c:v>0.42928397347985242</c:v>
                </c:pt>
                <c:pt idx="52">
                  <c:v>0.48571167056873921</c:v>
                </c:pt>
                <c:pt idx="53">
                  <c:v>0.4465416267215932</c:v>
                </c:pt>
                <c:pt idx="54">
                  <c:v>0.56864413689080973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37A-1D45-BA47-0CBF7A4446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6229599"/>
        <c:axId val="1862792927"/>
      </c:scatterChart>
      <c:valAx>
        <c:axId val="134622959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62792927"/>
        <c:crosses val="autoZero"/>
        <c:crossBetween val="midCat"/>
      </c:valAx>
      <c:valAx>
        <c:axId val="1862792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4622959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FIG!$L$14:$L$27</c:f>
              <c:numCache>
                <c:formatCode>0.00</c:formatCode>
                <c:ptCount val="14"/>
                <c:pt idx="0">
                  <c:v>-1.0879530786561318</c:v>
                </c:pt>
                <c:pt idx="1">
                  <c:v>-0.64902224361377348</c:v>
                </c:pt>
                <c:pt idx="2">
                  <c:v>-0.72590036857943274</c:v>
                </c:pt>
                <c:pt idx="3">
                  <c:v>-0.77246369906150447</c:v>
                </c:pt>
                <c:pt idx="4">
                  <c:v>-0.71030449340351609</c:v>
                </c:pt>
                <c:pt idx="5">
                  <c:v>-0.74204486042639306</c:v>
                </c:pt>
                <c:pt idx="6">
                  <c:v>-0.50508980664509084</c:v>
                </c:pt>
                <c:pt idx="7">
                  <c:v>-0.47680051642257576</c:v>
                </c:pt>
                <c:pt idx="8">
                  <c:v>-0.69068821898261357</c:v>
                </c:pt>
                <c:pt idx="9">
                  <c:v>-0.78568292094269854</c:v>
                </c:pt>
                <c:pt idx="10">
                  <c:v>-0.73725307377458693</c:v>
                </c:pt>
                <c:pt idx="11">
                  <c:v>-1.8641981283221747</c:v>
                </c:pt>
                <c:pt idx="12">
                  <c:v>-0.38132895456032001</c:v>
                </c:pt>
                <c:pt idx="13">
                  <c:v>-0.62729433591816397</c:v>
                </c:pt>
              </c:numCache>
            </c:numRef>
          </c:xVal>
          <c:yVal>
            <c:numRef>
              <c:f>FIG!$Y$14:$Y$27</c:f>
              <c:numCache>
                <c:formatCode>0.00</c:formatCode>
                <c:ptCount val="14"/>
                <c:pt idx="0">
                  <c:v>0.41899628479200918</c:v>
                </c:pt>
                <c:pt idx="1">
                  <c:v>0.38490089054869314</c:v>
                </c:pt>
                <c:pt idx="2">
                  <c:v>0.51450260810715931</c:v>
                </c:pt>
                <c:pt idx="3">
                  <c:v>0.46162021882865428</c:v>
                </c:pt>
                <c:pt idx="4">
                  <c:v>0.44253813331970671</c:v>
                </c:pt>
                <c:pt idx="5">
                  <c:v>0.5177289566173181</c:v>
                </c:pt>
                <c:pt idx="6">
                  <c:v>0.4475390865147002</c:v>
                </c:pt>
                <c:pt idx="7">
                  <c:v>0.47038147291797822</c:v>
                </c:pt>
                <c:pt idx="8">
                  <c:v>0.45487584790590563</c:v>
                </c:pt>
                <c:pt idx="9">
                  <c:v>0.34690624639926237</c:v>
                </c:pt>
                <c:pt idx="10">
                  <c:v>0.44390054915658661</c:v>
                </c:pt>
                <c:pt idx="11">
                  <c:v>0.15058916421962029</c:v>
                </c:pt>
                <c:pt idx="12">
                  <c:v>0.53711134811886352</c:v>
                </c:pt>
                <c:pt idx="13">
                  <c:v>0.28544403449815553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935-2147-ACF6-9D95EDA0FD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17954303"/>
        <c:axId val="1842835087"/>
      </c:scatterChart>
      <c:valAx>
        <c:axId val="1717954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42835087"/>
        <c:crosses val="autoZero"/>
        <c:crossBetween val="midCat"/>
      </c:valAx>
      <c:valAx>
        <c:axId val="18428350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1795430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9"/>
          <c:order val="9"/>
          <c:tx>
            <c:v>БД</c:v>
          </c:tx>
          <c:spPr>
            <a:ln>
              <a:solidFill>
                <a:schemeClr val="bg2">
                  <a:lumMod val="25000"/>
                </a:schemeClr>
              </a:solidFill>
              <a:prstDash val="lgDash"/>
            </a:ln>
          </c:spPr>
          <c:marker>
            <c:symbol val="none"/>
          </c:marker>
          <c:dPt>
            <c:idx val="7"/>
            <c:bubble3D val="0"/>
            <c:extLst>
              <c:ext xmlns:c16="http://schemas.microsoft.com/office/drawing/2014/chart" uri="{C3380CC4-5D6E-409C-BE32-E72D297353CC}">
                <c16:uniqueId val="{0000000E-2D09-794E-815E-44009EB2105C}"/>
              </c:ext>
            </c:extLst>
          </c:dPt>
          <c:dPt>
            <c:idx val="14"/>
            <c:bubble3D val="0"/>
            <c:extLst>
              <c:ext xmlns:c16="http://schemas.microsoft.com/office/drawing/2014/chart" uri="{C3380CC4-5D6E-409C-BE32-E72D297353CC}">
                <c16:uniqueId val="{0000000F-2D09-794E-815E-44009EB2105C}"/>
              </c:ext>
            </c:extLst>
          </c:dPt>
          <c:xVal>
            <c:numRef>
              <c:f>FIG!$DL$5:$DL$25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FIG!$DM$5:$DM$25</c:f>
              <c:numCache>
                <c:formatCode>General</c:formatCode>
                <c:ptCount val="21"/>
                <c:pt idx="0">
                  <c:v>6.2522000000000002</c:v>
                </c:pt>
                <c:pt idx="1">
                  <c:v>5.9235350162705434</c:v>
                </c:pt>
                <c:pt idx="2">
                  <c:v>5.6121472584023655</c:v>
                </c:pt>
                <c:pt idx="3">
                  <c:v>5.3171284990264445</c:v>
                </c:pt>
                <c:pt idx="4">
                  <c:v>5.0376182543733696</c:v>
                </c:pt>
                <c:pt idx="5">
                  <c:v>4.7728012744928732</c:v>
                </c:pt>
                <c:pt idx="6">
                  <c:v>4.5219051654072508</c:v>
                </c:pt>
                <c:pt idx="7">
                  <c:v>4.2841981362631545</c:v>
                </c:pt>
                <c:pt idx="8">
                  <c:v>4.0589868649108789</c:v>
                </c:pt>
                <c:pt idx="9">
                  <c:v>3.8456144756856441</c:v>
                </c:pt>
                <c:pt idx="10">
                  <c:v>3.6434586234926583</c:v>
                </c:pt>
                <c:pt idx="11">
                  <c:v>3.4519296786077915</c:v>
                </c:pt>
                <c:pt idx="12">
                  <c:v>3.2704690068994555</c:v>
                </c:pt>
                <c:pt idx="13">
                  <c:v>3.0985473404555957</c:v>
                </c:pt>
                <c:pt idx="14">
                  <c:v>2.9356632338633895</c:v>
                </c:pt>
                <c:pt idx="15">
                  <c:v>2.7813416016390726</c:v>
                </c:pt>
                <c:pt idx="16">
                  <c:v>2.6351323325419922</c:v>
                </c:pt>
                <c:pt idx="17">
                  <c:v>2.4966089767312569</c:v>
                </c:pt>
                <c:pt idx="18">
                  <c:v>2.3653675019357938</c:v>
                </c:pt>
                <c:pt idx="19">
                  <c:v>2.2410251150099256</c:v>
                </c:pt>
                <c:pt idx="20">
                  <c:v>2.1232191454372882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2D09-794E-815E-44009EB210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scatterChart>
        <c:scatterStyle val="lineMarker"/>
        <c:varyColors val="0"/>
        <c:ser>
          <c:idx val="8"/>
          <c:order val="0"/>
          <c:tx>
            <c:v>Q1</c:v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4"/>
                </a:solidFill>
              </a:ln>
            </c:spPr>
          </c:marker>
          <c:trendline>
            <c:spPr>
              <a:ln w="19050">
                <a:solidFill>
                  <a:schemeClr val="accent4"/>
                </a:solidFill>
                <a:prstDash val="lgDash"/>
              </a:ln>
            </c:spPr>
            <c:trendlineType val="exp"/>
            <c:dispRSqr val="1"/>
            <c:dispEq val="1"/>
            <c:trendlineLbl>
              <c:layout>
                <c:manualLayout>
                  <c:x val="0.11304358015230197"/>
                  <c:y val="-0.10292517297683418"/>
                </c:manualLayout>
              </c:layout>
              <c:numFmt formatCode="General" sourceLinked="0"/>
            </c:trendlineLbl>
          </c:trendline>
          <c:xVal>
            <c:numRef>
              <c:f>FIG!$AS$55:$AS$57</c:f>
              <c:numCache>
                <c:formatCode>General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FIG!$W$55:$W$57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D09-794E-815E-44009EB2105C}"/>
            </c:ext>
          </c:extLst>
        </c:ser>
        <c:ser>
          <c:idx val="0"/>
          <c:order val="1"/>
          <c:tx>
            <c:v>Q2</c:v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>
                <a:solidFill>
                  <a:schemeClr val="accent1"/>
                </a:solidFill>
                <a:prstDash val="solid"/>
              </a:ln>
            </c:spPr>
            <c:trendlineType val="exp"/>
            <c:dispRSqr val="1"/>
            <c:dispEq val="1"/>
            <c:trendlineLbl>
              <c:layout>
                <c:manualLayout>
                  <c:x val="-0.25791734398117822"/>
                  <c:y val="-0.24410841013768614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chemeClr val="accent2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y = 5,02e</a:t>
                    </a:r>
                    <a:r>
                      <a:rPr lang="en-US" b="1" baseline="30000">
                        <a:solidFill>
                          <a:schemeClr val="accent2"/>
                        </a:solidFill>
                      </a:rPr>
                      <a:t>-0,03x</a:t>
                    </a:r>
                    <a:br>
                      <a:rPr lang="en-US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R² = 0,86</a:t>
                    </a:r>
                    <a:endParaRPr lang="en-US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FIG!$AS$58:$AS$66</c:f>
              <c:numCache>
                <c:formatCode>0.00</c:formatCode>
                <c:ptCount val="9"/>
                <c:pt idx="0" formatCode="General">
                  <c:v>10.157780680401382</c:v>
                </c:pt>
                <c:pt idx="1">
                  <c:v>9.6611597604646153</c:v>
                </c:pt>
                <c:pt idx="2" formatCode="General">
                  <c:v>8.5219093683422393</c:v>
                </c:pt>
                <c:pt idx="3" formatCode="General">
                  <c:v>10.281934695919556</c:v>
                </c:pt>
                <c:pt idx="4" formatCode="General">
                  <c:v>9.6630367029662683</c:v>
                </c:pt>
                <c:pt idx="5" formatCode="General">
                  <c:v>11.716540445138877</c:v>
                </c:pt>
                <c:pt idx="6" formatCode="General">
                  <c:v>14.124975966160333</c:v>
                </c:pt>
                <c:pt idx="7" formatCode="General">
                  <c:v>14.07397416299491</c:v>
                </c:pt>
                <c:pt idx="8" formatCode="General">
                  <c:v>14.929216856195323</c:v>
                </c:pt>
              </c:numCache>
            </c:numRef>
          </c:xVal>
          <c:yVal>
            <c:numRef>
              <c:f>FIG!$W$58:$W$66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D09-794E-815E-44009EB2105C}"/>
            </c:ext>
          </c:extLst>
        </c:ser>
        <c:ser>
          <c:idx val="7"/>
          <c:order val="2"/>
          <c:tx>
            <c:v>Q3</c:v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9050"/>
            </c:spPr>
            <c:trendlineType val="exp"/>
            <c:dispRSqr val="1"/>
            <c:dispEq val="1"/>
            <c:trendlineLbl>
              <c:layout>
                <c:manualLayout>
                  <c:x val="-0.29733057587491929"/>
                  <c:y val="-0.20998857341290667"/>
                </c:manualLayout>
              </c:layout>
              <c:tx>
                <c:rich>
                  <a:bodyPr/>
                  <a:lstStyle/>
                  <a:p>
                    <a:pPr>
                      <a:defRPr b="1"/>
                    </a:pPr>
                    <a:r>
                      <a:rPr lang="en-US" b="1" baseline="0"/>
                      <a:t>y = 3,97e</a:t>
                    </a:r>
                    <a:r>
                      <a:rPr lang="en-US" b="1" baseline="30000"/>
                      <a:t>-0,02x</a:t>
                    </a:r>
                    <a:br>
                      <a:rPr lang="en-US" b="1" baseline="0"/>
                    </a:br>
                    <a:r>
                      <a:rPr lang="en-US" b="1" baseline="0"/>
                      <a:t>R² = 0,94</a:t>
                    </a:r>
                    <a:endParaRPr lang="en-US" b="1"/>
                  </a:p>
                </c:rich>
              </c:tx>
              <c:numFmt formatCode="General" sourceLinked="0"/>
            </c:trendlineLbl>
          </c:trendline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General">
                  <c:v>13.228614004650469</c:v>
                </c:pt>
                <c:pt idx="4" formatCode="General">
                  <c:v>13.223847782622469</c:v>
                </c:pt>
                <c:pt idx="5" formatCode="General">
                  <c:v>12.190268421750883</c:v>
                </c:pt>
                <c:pt idx="6" formatCode="General">
                  <c:v>15.176653953615338</c:v>
                </c:pt>
                <c:pt idx="7" formatCode="General">
                  <c:v>14.1074505680656</c:v>
                </c:pt>
                <c:pt idx="8" formatCode="General">
                  <c:v>15.051404867421686</c:v>
                </c:pt>
              </c:numCache>
            </c:numRef>
          </c:xVal>
          <c:yVal>
            <c:numRef>
              <c:f>FIG!$W$46:$W$54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D09-794E-815E-44009EB2105C}"/>
            </c:ext>
          </c:extLst>
        </c:ser>
        <c:ser>
          <c:idx val="6"/>
          <c:order val="3"/>
          <c:tx>
            <c:v>Q4</c:v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9050">
                <a:solidFill>
                  <a:srgbClr val="FF0000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-0.23642611883447279"/>
                  <c:y val="-0.1402885119381051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rgbClr val="FF0000"/>
                        </a:solidFill>
                      </a:defRPr>
                    </a:pPr>
                    <a:r>
                      <a:rPr lang="en-US" b="1" baseline="0">
                        <a:solidFill>
                          <a:srgbClr val="FF0000"/>
                        </a:solidFill>
                      </a:rPr>
                      <a:t>y = 3,45e</a:t>
                    </a:r>
                    <a:r>
                      <a:rPr lang="en-US" b="1" baseline="30000">
                        <a:solidFill>
                          <a:srgbClr val="FF0000"/>
                        </a:solidFill>
                      </a:rPr>
                      <a:t>-0,02x</a:t>
                    </a:r>
                    <a:br>
                      <a:rPr lang="en-US" b="1" baseline="0">
                        <a:solidFill>
                          <a:srgbClr val="FF0000"/>
                        </a:solidFill>
                      </a:rPr>
                    </a:br>
                    <a:r>
                      <a:rPr lang="en-US" b="1" baseline="0">
                        <a:solidFill>
                          <a:srgbClr val="FF0000"/>
                        </a:solidFill>
                      </a:rPr>
                      <a:t>R² = 0,72</a:t>
                    </a:r>
                    <a:endParaRPr lang="en-US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FIG!$AS$28:$AS$45</c:f>
              <c:numCache>
                <c:formatCode>General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FIG!$W$28:$W$45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2D09-794E-815E-44009EB2105C}"/>
            </c:ext>
          </c:extLst>
        </c:ser>
        <c:ser>
          <c:idx val="5"/>
          <c:order val="4"/>
          <c:tx>
            <c:v>QF</c:v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6">
                  <a:alpha val="50000"/>
                </a:schemeClr>
              </a:solidFill>
              <a:ln w="12700">
                <a:solidFill>
                  <a:schemeClr val="accent6"/>
                </a:solidFill>
              </a:ln>
            </c:spPr>
          </c:marker>
          <c:trendline>
            <c:spPr>
              <a:ln w="19050">
                <a:solidFill>
                  <a:schemeClr val="accent6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9.9138293298795935E-2"/>
                  <c:y val="8.2691797041443971E-2"/>
                </c:manualLayout>
              </c:layout>
              <c:tx>
                <c:rich>
                  <a:bodyPr/>
                  <a:lstStyle/>
                  <a:p>
                    <a:pPr>
                      <a:defRPr b="1">
                        <a:solidFill>
                          <a:schemeClr val="accent1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y = 3,03e</a:t>
                    </a:r>
                    <a:r>
                      <a:rPr lang="en-US" b="1" baseline="30000">
                        <a:solidFill>
                          <a:schemeClr val="accent1"/>
                        </a:solidFill>
                      </a:rPr>
                      <a:t>-0,01x</a:t>
                    </a:r>
                    <a:br>
                      <a:rPr lang="en-US" b="1" baseline="0">
                        <a:solidFill>
                          <a:schemeClr val="accent1"/>
                        </a:solidFill>
                      </a:rPr>
                    </a:b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R² = 0,54</a:t>
                    </a:r>
                    <a:endParaRPr lang="en-US" b="1">
                      <a:solidFill>
                        <a:schemeClr val="accent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General">
                  <c:v>10.63975847585867</c:v>
                </c:pt>
                <c:pt idx="3" formatCode="General">
                  <c:v>10.755331211821929</c:v>
                </c:pt>
                <c:pt idx="4" formatCode="General">
                  <c:v>10.291771546070096</c:v>
                </c:pt>
                <c:pt idx="5" formatCode="General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General">
                  <c:v>10.743889630113264</c:v>
                </c:pt>
                <c:pt idx="9">
                  <c:v>8.8068365274917859</c:v>
                </c:pt>
                <c:pt idx="10" formatCode="General">
                  <c:v>10.430674561545535</c:v>
                </c:pt>
                <c:pt idx="11" formatCode="General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FIG!$W$14:$W$27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2D09-794E-815E-44009EB2105C}"/>
            </c:ext>
          </c:extLst>
        </c:ser>
        <c:ser>
          <c:idx val="4"/>
          <c:order val="5"/>
          <c:tx>
            <c:v>Субграувакковый песчаник</c:v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FIG!$AS$13</c:f>
              <c:numCache>
                <c:formatCode>0.00</c:formatCode>
                <c:ptCount val="1"/>
                <c:pt idx="0">
                  <c:v>4.3852033191477195</c:v>
                </c:pt>
              </c:numCache>
            </c:numRef>
          </c:xVal>
          <c:yVal>
            <c:numRef>
              <c:f>FIG!$W$13</c:f>
              <c:numCache>
                <c:formatCode>0.00</c:formatCode>
                <c:ptCount val="1"/>
                <c:pt idx="0">
                  <c:v>2.4242666666666666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2D09-794E-815E-44009EB2105C}"/>
            </c:ext>
          </c:extLst>
        </c:ser>
        <c:ser>
          <c:idx val="1"/>
          <c:order val="6"/>
          <c:tx>
            <c:v>Basalt</c:v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FIG!$AS$5:$AS$7</c:f>
              <c:numCache>
                <c:formatCode>General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FIG!$W$5:$W$7</c:f>
              <c:numCache>
                <c:formatCode>0.00</c:formatCode>
                <c:ptCount val="3"/>
                <c:pt idx="0">
                  <c:v>1.5110333333333335</c:v>
                </c:pt>
                <c:pt idx="1">
                  <c:v>1.3566499999999999</c:v>
                </c:pt>
                <c:pt idx="2">
                  <c:v>1.3535000000000001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2D09-794E-815E-44009EB2105C}"/>
            </c:ext>
          </c:extLst>
        </c:ser>
        <c:ser>
          <c:idx val="3"/>
          <c:order val="7"/>
          <c:tx>
            <c:v>Gabbro</c:v>
          </c:tx>
          <c:spPr>
            <a:ln w="19050">
              <a:noFill/>
            </a:ln>
          </c:spPr>
          <c:marker>
            <c:symbol val="star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FIG!$AS$9:$AS$11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FIG!$W$9:$W$11</c:f>
              <c:numCache>
                <c:formatCode>0.00</c:formatCode>
                <c:ptCount val="3"/>
                <c:pt idx="0">
                  <c:v>2.2137500000000001</c:v>
                </c:pt>
                <c:pt idx="1">
                  <c:v>2.2054999999999998</c:v>
                </c:pt>
                <c:pt idx="2">
                  <c:v>2.1789333333333332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2D09-794E-815E-44009EB2105C}"/>
            </c:ext>
          </c:extLst>
        </c:ser>
        <c:ser>
          <c:idx val="2"/>
          <c:order val="8"/>
          <c:tx>
            <c:v>Clay</c:v>
          </c:tx>
          <c:spPr>
            <a:ln w="19050">
              <a:noFill/>
            </a:ln>
          </c:spPr>
          <c:marker>
            <c:symbol val="plus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FIG!$AS$8</c:f>
              <c:numCache>
                <c:formatCode>0.00</c:formatCode>
                <c:ptCount val="1"/>
                <c:pt idx="0">
                  <c:v>1.7724100614620815</c:v>
                </c:pt>
              </c:numCache>
            </c:numRef>
          </c:xVal>
          <c:yVal>
            <c:numRef>
              <c:f>FIG!$W$8</c:f>
              <c:numCache>
                <c:formatCode>0.00</c:formatCode>
                <c:ptCount val="1"/>
                <c:pt idx="0">
                  <c:v>2.6860500000000003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2D09-794E-815E-44009EB210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ru-RU" sz="1800" b="1" i="0" baseline="0">
                    <a:effectLst/>
                  </a:rPr>
                  <a:t>Кп,</a:t>
                </a:r>
                <a:r>
                  <a:rPr lang="en-US" sz="1800" b="1" i="0" baseline="0">
                    <a:effectLst/>
                  </a:rPr>
                  <a:t>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ax val="5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u="none" strike="noStrike" baseline="0">
                    <a:effectLst/>
                  </a:rPr>
                  <a:t>Вт/(м·К) 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ayout>
        <c:manualLayout>
          <c:xMode val="edge"/>
          <c:yMode val="edge"/>
          <c:x val="0.74305028945004037"/>
          <c:y val="0.14016076363515839"/>
          <c:w val="0.24534185145047968"/>
          <c:h val="0.58605056213961515"/>
        </c:manualLayout>
      </c:layout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FOR PRESENTATION'!$R$55</c:f>
              <c:strCache>
                <c:ptCount val="1"/>
                <c:pt idx="0">
                  <c:v>Qz(a)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9050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exp"/>
            <c:dispRSqr val="0"/>
            <c:dispEq val="0"/>
          </c:trendline>
          <c:xVal>
            <c:numRef>
              <c:f>'FIG FOR PRESENTATION'!$AO$55:$AO$57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'FIG FOR PRESENTATION'!$U$55:$U$57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9D6-4443-9A4A-AE9D08B8BE02}"/>
            </c:ext>
          </c:extLst>
        </c:ser>
        <c:ser>
          <c:idx val="0"/>
          <c:order val="1"/>
          <c:tx>
            <c:strRef>
              <c:f>'FIG FOR PRESENTATION'!$R$58</c:f>
              <c:strCache>
                <c:ptCount val="1"/>
                <c:pt idx="0">
                  <c:v>Qz(b)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>
                <a:solidFill>
                  <a:schemeClr val="accent2"/>
                </a:solidFill>
                <a:prstDash val="solid"/>
              </a:ln>
            </c:spPr>
            <c:trendlineType val="exp"/>
            <c:dispRSqr val="1"/>
            <c:dispEq val="1"/>
            <c:trendlineLbl>
              <c:layout>
                <c:manualLayout>
                  <c:x val="0.15049910099996838"/>
                  <c:y val="-6.3529801514549941E-2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chemeClr val="accent2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y = 5,02e</a:t>
                    </a:r>
                    <a:r>
                      <a:rPr lang="en-US" b="1" baseline="30000">
                        <a:solidFill>
                          <a:schemeClr val="accent2"/>
                        </a:solidFill>
                      </a:rPr>
                      <a:t>-0,03x</a:t>
                    </a:r>
                    <a:br>
                      <a:rPr lang="en-US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R² = 0,86</a:t>
                    </a:r>
                    <a:endParaRPr lang="en-US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PRESENTATION'!$AO$58:$AO$66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'FIG FOR PRESENTATION'!$U$58:$U$66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9D6-4443-9A4A-AE9D08B8BE02}"/>
            </c:ext>
          </c:extLst>
        </c:ser>
        <c:ser>
          <c:idx val="5"/>
          <c:order val="2"/>
          <c:tx>
            <c:strRef>
              <c:f>'FIG FOR PRESENTATION'!$R$14</c:f>
              <c:strCache>
                <c:ptCount val="1"/>
                <c:pt idx="0">
                  <c:v>Fsp-Qz(a)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trendline>
            <c:spPr>
              <a:ln w="19050">
                <a:solidFill>
                  <a:schemeClr val="accent1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9.9138293298795935E-2"/>
                  <c:y val="8.2691797041443971E-2"/>
                </c:manualLayout>
              </c:layout>
              <c:tx>
                <c:rich>
                  <a:bodyPr/>
                  <a:lstStyle/>
                  <a:p>
                    <a:pPr>
                      <a:defRPr b="1">
                        <a:solidFill>
                          <a:schemeClr val="accent1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y = 3,03e</a:t>
                    </a:r>
                    <a:r>
                      <a:rPr lang="en-US" b="1" baseline="30000">
                        <a:solidFill>
                          <a:schemeClr val="accent1"/>
                        </a:solidFill>
                      </a:rPr>
                      <a:t>-0,01x</a:t>
                    </a:r>
                    <a:br>
                      <a:rPr lang="en-US" b="1" baseline="0">
                        <a:solidFill>
                          <a:schemeClr val="accent1"/>
                        </a:solidFill>
                      </a:rPr>
                    </a:b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R² = 0,54</a:t>
                    </a:r>
                    <a:endParaRPr lang="en-US" b="1">
                      <a:solidFill>
                        <a:schemeClr val="accent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PRESENTATION'!$AO$14:$AO$27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'FIG FOR PRESENTATION'!$U$14:$U$27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9D6-4443-9A4A-AE9D08B8BE02}"/>
            </c:ext>
          </c:extLst>
        </c:ser>
        <c:ser>
          <c:idx val="6"/>
          <c:order val="3"/>
          <c:tx>
            <c:strRef>
              <c:f>'FIG FOR PRESENTATION'!$R$28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9050">
                <a:solidFill>
                  <a:srgbClr val="FF0000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0.27057906656132985"/>
                  <c:y val="-8.847043677987226E-3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rgbClr val="FF0000"/>
                        </a:solidFill>
                      </a:defRPr>
                    </a:pPr>
                    <a:r>
                      <a:rPr lang="en-US" b="1" baseline="0">
                        <a:solidFill>
                          <a:srgbClr val="FF0000"/>
                        </a:solidFill>
                      </a:rPr>
                      <a:t>y = 3,45e</a:t>
                    </a:r>
                    <a:r>
                      <a:rPr lang="en-US" b="1" baseline="30000">
                        <a:solidFill>
                          <a:srgbClr val="FF0000"/>
                        </a:solidFill>
                      </a:rPr>
                      <a:t>-0,02x</a:t>
                    </a:r>
                    <a:br>
                      <a:rPr lang="en-US" b="1" baseline="0">
                        <a:solidFill>
                          <a:srgbClr val="FF0000"/>
                        </a:solidFill>
                      </a:rPr>
                    </a:br>
                    <a:r>
                      <a:rPr lang="en-US" b="1" baseline="0">
                        <a:solidFill>
                          <a:srgbClr val="FF0000"/>
                        </a:solidFill>
                      </a:rPr>
                      <a:t>R² = 0,72</a:t>
                    </a:r>
                    <a:endParaRPr lang="en-US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PRESENTATION'!$AO$28:$AO$45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'FIG FOR PRESENTATION'!$U$28:$U$45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89D6-4443-9A4A-AE9D08B8BE02}"/>
            </c:ext>
          </c:extLst>
        </c:ser>
        <c:ser>
          <c:idx val="7"/>
          <c:order val="4"/>
          <c:tx>
            <c:strRef>
              <c:f>'FIG FOR PRESENTATION'!$R$46</c:f>
              <c:strCache>
                <c:ptCount val="1"/>
                <c:pt idx="0">
                  <c:v>Fsp-Qz(c)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9050"/>
            </c:spPr>
            <c:trendlineType val="exp"/>
            <c:dispRSqr val="1"/>
            <c:dispEq val="1"/>
            <c:trendlineLbl>
              <c:layout>
                <c:manualLayout>
                  <c:x val="-0.34809363845298491"/>
                  <c:y val="-0.1920938197106539"/>
                </c:manualLayout>
              </c:layout>
              <c:tx>
                <c:rich>
                  <a:bodyPr/>
                  <a:lstStyle/>
                  <a:p>
                    <a:pPr>
                      <a:defRPr b="1"/>
                    </a:pPr>
                    <a:r>
                      <a:rPr lang="en-US" b="1" baseline="0"/>
                      <a:t>y = 3,97e</a:t>
                    </a:r>
                    <a:r>
                      <a:rPr lang="en-US" b="1" baseline="30000"/>
                      <a:t>-0,02x</a:t>
                    </a:r>
                    <a:br>
                      <a:rPr lang="en-US" b="1" baseline="0"/>
                    </a:br>
                    <a:r>
                      <a:rPr lang="en-US" b="1" baseline="0"/>
                      <a:t>R² = 0,94</a:t>
                    </a:r>
                    <a:endParaRPr lang="en-US" b="1"/>
                  </a:p>
                </c:rich>
              </c:tx>
              <c:numFmt formatCode="General" sourceLinked="0"/>
            </c:trendlineLbl>
          </c:trendline>
          <c:xVal>
            <c:numRef>
              <c:f>'FIG FOR PRESENTATION'!$AO$46:$AO$54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'FIG FOR PRESENTATION'!$U$46:$U$54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89D6-4443-9A4A-AE9D08B8BE02}"/>
            </c:ext>
          </c:extLst>
        </c:ser>
        <c:ser>
          <c:idx val="4"/>
          <c:order val="5"/>
          <c:tx>
            <c:strRef>
              <c:f>'FIG FOR PRESENTATION'!$R$12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'FIG FOR PRESENTATION'!$AO$12:$AO$13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'FIG FOR PRESENTATION'!$U$12:$U$13</c:f>
              <c:numCache>
                <c:formatCode>0.00</c:formatCode>
                <c:ptCount val="2"/>
                <c:pt idx="0">
                  <c:v>2.2923833333333334</c:v>
                </c:pt>
                <c:pt idx="1">
                  <c:v>2.4242666666666666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89D6-4443-9A4A-AE9D08B8BE02}"/>
            </c:ext>
          </c:extLst>
        </c:ser>
        <c:ser>
          <c:idx val="1"/>
          <c:order val="6"/>
          <c:tx>
            <c:strRef>
              <c:f>'FIG FOR PRESENTATION'!$R$5</c:f>
              <c:strCache>
                <c:ptCount val="1"/>
                <c:pt idx="0">
                  <c:v>Basalt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'FIG FOR PRESENTATION'!$AO$5:$AO$7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'FIG FOR PRESENTATION'!$U$5:$U$7</c:f>
              <c:numCache>
                <c:formatCode>0.00</c:formatCode>
                <c:ptCount val="3"/>
                <c:pt idx="0">
                  <c:v>1.5110333333333335</c:v>
                </c:pt>
                <c:pt idx="1">
                  <c:v>1.3566499999999999</c:v>
                </c:pt>
                <c:pt idx="2">
                  <c:v>1.3535000000000001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89D6-4443-9A4A-AE9D08B8BE02}"/>
            </c:ext>
          </c:extLst>
        </c:ser>
        <c:ser>
          <c:idx val="3"/>
          <c:order val="7"/>
          <c:tx>
            <c:strRef>
              <c:f>'FIG FOR PRESENTATION'!$R$9</c:f>
              <c:strCache>
                <c:ptCount val="1"/>
                <c:pt idx="0">
                  <c:v>Gabbro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AB7942"/>
                </a:solidFill>
              </a:ln>
            </c:spPr>
          </c:marker>
          <c:xVal>
            <c:numRef>
              <c:f>'FIG FOR PRESENTATION'!$AO$9:$AO$11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'FIG FOR PRESENTATION'!$U$9:$U$11</c:f>
              <c:numCache>
                <c:formatCode>0.00</c:formatCode>
                <c:ptCount val="3"/>
                <c:pt idx="0">
                  <c:v>2.2137500000000001</c:v>
                </c:pt>
                <c:pt idx="1">
                  <c:v>2.2054999999999998</c:v>
                </c:pt>
                <c:pt idx="2">
                  <c:v>2.1789333333333332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89D6-4443-9A4A-AE9D08B8BE02}"/>
            </c:ext>
          </c:extLst>
        </c:ser>
        <c:ser>
          <c:idx val="2"/>
          <c:order val="8"/>
          <c:tx>
            <c:strRef>
              <c:f>'FIG FOR PRESENTATION'!$R$8</c:f>
              <c:strCache>
                <c:ptCount val="1"/>
                <c:pt idx="0">
                  <c:v>Clay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00"/>
                </a:solidFill>
              </a:ln>
            </c:spPr>
          </c:marker>
          <c:xVal>
            <c:numRef>
              <c:f>'FIG FOR PRESENTATION'!$AO$8</c:f>
              <c:numCache>
                <c:formatCode>0.00</c:formatCode>
                <c:ptCount val="1"/>
                <c:pt idx="0">
                  <c:v>1.7724100614620815</c:v>
                </c:pt>
              </c:numCache>
            </c:numRef>
          </c:xVal>
          <c:yVal>
            <c:numRef>
              <c:f>'FIG FOR PRESENTATION'!$U$8</c:f>
              <c:numCache>
                <c:formatCode>0.00</c:formatCode>
                <c:ptCount val="1"/>
                <c:pt idx="0">
                  <c:v>2.6860500000000003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89D6-4443-9A4A-AE9D08B8BE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scatterChart>
        <c:scatterStyle val="smoothMarker"/>
        <c:varyColors val="0"/>
        <c:ser>
          <c:idx val="9"/>
          <c:order val="9"/>
          <c:tx>
            <c:v>Database</c:v>
          </c:tx>
          <c:spPr>
            <a:ln>
              <a:solidFill>
                <a:srgbClr val="002DE9"/>
              </a:solidFill>
              <a:prstDash val="lgDash"/>
            </a:ln>
          </c:spPr>
          <c:marker>
            <c:symbol val="none"/>
          </c:marker>
          <c:xVal>
            <c:numRef>
              <c:f>'FIG FOR PRESENTATION'!$DH$5:$DH$25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 formatCode="0.0">
                  <c:v>2</c:v>
                </c:pt>
                <c:pt idx="3" formatCode="0.0">
                  <c:v>3</c:v>
                </c:pt>
                <c:pt idx="4">
                  <c:v>4</c:v>
                </c:pt>
                <c:pt idx="5">
                  <c:v>5</c:v>
                </c:pt>
                <c:pt idx="6" formatCode="0.0">
                  <c:v>6</c:v>
                </c:pt>
                <c:pt idx="7" formatCode="0.0">
                  <c:v>7</c:v>
                </c:pt>
                <c:pt idx="8">
                  <c:v>8</c:v>
                </c:pt>
                <c:pt idx="9">
                  <c:v>9</c:v>
                </c:pt>
                <c:pt idx="10" formatCode="0.0">
                  <c:v>10</c:v>
                </c:pt>
                <c:pt idx="11" formatCode="0.0">
                  <c:v>11</c:v>
                </c:pt>
                <c:pt idx="12">
                  <c:v>12</c:v>
                </c:pt>
                <c:pt idx="13">
                  <c:v>13</c:v>
                </c:pt>
                <c:pt idx="14" formatCode="0.0">
                  <c:v>14</c:v>
                </c:pt>
                <c:pt idx="15" formatCode="0.0">
                  <c:v>15</c:v>
                </c:pt>
                <c:pt idx="16">
                  <c:v>16</c:v>
                </c:pt>
                <c:pt idx="17">
                  <c:v>17</c:v>
                </c:pt>
                <c:pt idx="18" formatCode="0.0">
                  <c:v>18</c:v>
                </c:pt>
                <c:pt idx="19" formatCode="0.0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'FIG FOR PRESENTATION'!$DI$5:$DI$25</c:f>
              <c:numCache>
                <c:formatCode>General</c:formatCode>
                <c:ptCount val="21"/>
                <c:pt idx="0">
                  <c:v>6.2522000000000002</c:v>
                </c:pt>
                <c:pt idx="1">
                  <c:v>5.9235350162705434</c:v>
                </c:pt>
                <c:pt idx="2">
                  <c:v>5.6121472584023655</c:v>
                </c:pt>
                <c:pt idx="3">
                  <c:v>5.3171284990264445</c:v>
                </c:pt>
                <c:pt idx="4">
                  <c:v>5.0376182543733696</c:v>
                </c:pt>
                <c:pt idx="5">
                  <c:v>4.7728012744928732</c:v>
                </c:pt>
                <c:pt idx="6">
                  <c:v>4.5219051654072508</c:v>
                </c:pt>
                <c:pt idx="7">
                  <c:v>4.2841981362631545</c:v>
                </c:pt>
                <c:pt idx="8">
                  <c:v>4.0589868649108789</c:v>
                </c:pt>
                <c:pt idx="9">
                  <c:v>3.8456144756856441</c:v>
                </c:pt>
                <c:pt idx="10">
                  <c:v>3.6434586234926583</c:v>
                </c:pt>
                <c:pt idx="11">
                  <c:v>3.4519296786077915</c:v>
                </c:pt>
                <c:pt idx="12">
                  <c:v>3.2704690068994555</c:v>
                </c:pt>
                <c:pt idx="13">
                  <c:v>3.0985473404555957</c:v>
                </c:pt>
                <c:pt idx="14">
                  <c:v>2.9356632338633895</c:v>
                </c:pt>
                <c:pt idx="15">
                  <c:v>2.7813416016390726</c:v>
                </c:pt>
                <c:pt idx="16">
                  <c:v>2.6351323325419922</c:v>
                </c:pt>
                <c:pt idx="17">
                  <c:v>2.4966089767312569</c:v>
                </c:pt>
                <c:pt idx="18">
                  <c:v>2.3653675019357938</c:v>
                </c:pt>
                <c:pt idx="19">
                  <c:v>2.2410251150099256</c:v>
                </c:pt>
                <c:pt idx="20">
                  <c:v>2.1232191454372882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89D6-4443-9A4A-AE9D08B8BE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5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FOR PRESENTATION'!$R$12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22225">
                <a:solidFill>
                  <a:schemeClr val="tx1"/>
                </a:solidFill>
              </a:ln>
            </c:spPr>
          </c:marker>
          <c:xVal>
            <c:numRef>
              <c:f>'FIG FOR PRESENTATION'!$AO$12:$AO$66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'FIG FOR PRESENTATION'!$U$12:$U$66</c:f>
              <c:numCache>
                <c:formatCode>0.00</c:formatCode>
                <c:ptCount val="55"/>
                <c:pt idx="0">
                  <c:v>2.2923833333333334</c:v>
                </c:pt>
                <c:pt idx="1">
                  <c:v>2.4242666666666666</c:v>
                </c:pt>
                <c:pt idx="2">
                  <c:v>2.7364999999999999</c:v>
                </c:pt>
                <c:pt idx="3">
                  <c:v>2.9008333333333329</c:v>
                </c:pt>
                <c:pt idx="4">
                  <c:v>2.6104499999999997</c:v>
                </c:pt>
                <c:pt idx="5">
                  <c:v>2.5560333333333327</c:v>
                </c:pt>
                <c:pt idx="6">
                  <c:v>2.6092666666666666</c:v>
                </c:pt>
                <c:pt idx="7">
                  <c:v>2.456433333333333</c:v>
                </c:pt>
                <c:pt idx="8">
                  <c:v>2.7652333333333337</c:v>
                </c:pt>
                <c:pt idx="9">
                  <c:v>2.6742833333333333</c:v>
                </c:pt>
                <c:pt idx="10">
                  <c:v>2.6781666666666668</c:v>
                </c:pt>
                <c:pt idx="11">
                  <c:v>2.6036333333333337</c:v>
                </c:pt>
                <c:pt idx="12">
                  <c:v>2.7102166666666667</c:v>
                </c:pt>
                <c:pt idx="13">
                  <c:v>2.8918083333333335</c:v>
                </c:pt>
                <c:pt idx="14">
                  <c:v>2.6643916666666669</c:v>
                </c:pt>
                <c:pt idx="15">
                  <c:v>2.8368666666666664</c:v>
                </c:pt>
                <c:pt idx="16">
                  <c:v>2.7767166666666667</c:v>
                </c:pt>
                <c:pt idx="17">
                  <c:v>3.0029999999999983</c:v>
                </c:pt>
                <c:pt idx="18">
                  <c:v>3.2986666666666666</c:v>
                </c:pt>
                <c:pt idx="19">
                  <c:v>3.2876000000000003</c:v>
                </c:pt>
                <c:pt idx="20">
                  <c:v>3.1079166666666667</c:v>
                </c:pt>
                <c:pt idx="21">
                  <c:v>3.1905000000000001</c:v>
                </c:pt>
                <c:pt idx="22">
                  <c:v>2.6324166666666668</c:v>
                </c:pt>
                <c:pt idx="23">
                  <c:v>2.9694833333333337</c:v>
                </c:pt>
                <c:pt idx="24">
                  <c:v>2.9045166666666669</c:v>
                </c:pt>
                <c:pt idx="25">
                  <c:v>3.0279333333333334</c:v>
                </c:pt>
                <c:pt idx="26">
                  <c:v>3.2492999999999999</c:v>
                </c:pt>
                <c:pt idx="27">
                  <c:v>3.0970500000000003</c:v>
                </c:pt>
                <c:pt idx="28">
                  <c:v>3.1890333333333336</c:v>
                </c:pt>
                <c:pt idx="29">
                  <c:v>3.0880999999999998</c:v>
                </c:pt>
                <c:pt idx="30">
                  <c:v>2.899116666666667</c:v>
                </c:pt>
                <c:pt idx="31">
                  <c:v>3.0752833333333331</c:v>
                </c:pt>
                <c:pt idx="32">
                  <c:v>3.0248166666666667</c:v>
                </c:pt>
                <c:pt idx="33">
                  <c:v>2.9003499999999995</c:v>
                </c:pt>
                <c:pt idx="34">
                  <c:v>3.4415333333333331</c:v>
                </c:pt>
                <c:pt idx="35">
                  <c:v>3.3845166666666664</c:v>
                </c:pt>
                <c:pt idx="36">
                  <c:v>3.6928833333333331</c:v>
                </c:pt>
                <c:pt idx="37">
                  <c:v>3.1293666666666669</c:v>
                </c:pt>
                <c:pt idx="38">
                  <c:v>3.232216666666667</c:v>
                </c:pt>
                <c:pt idx="39">
                  <c:v>3.2113000000000005</c:v>
                </c:pt>
                <c:pt idx="40">
                  <c:v>3.042016666666667</c:v>
                </c:pt>
                <c:pt idx="41">
                  <c:v>3.1395666666666671</c:v>
                </c:pt>
                <c:pt idx="42">
                  <c:v>2.995883333333333</c:v>
                </c:pt>
                <c:pt idx="43">
                  <c:v>3.8477000000000015</c:v>
                </c:pt>
                <c:pt idx="44">
                  <c:v>4.5513416666666666</c:v>
                </c:pt>
                <c:pt idx="45">
                  <c:v>4.7049000000000003</c:v>
                </c:pt>
                <c:pt idx="46">
                  <c:v>3.6994833333333332</c:v>
                </c:pt>
                <c:pt idx="47">
                  <c:v>3.8789083333333334</c:v>
                </c:pt>
                <c:pt idx="48">
                  <c:v>4.0532624999999998</c:v>
                </c:pt>
                <c:pt idx="49">
                  <c:v>3.8667875</c:v>
                </c:pt>
                <c:pt idx="50">
                  <c:v>3.7808000000000002</c:v>
                </c:pt>
                <c:pt idx="51">
                  <c:v>3.8159666666666663</c:v>
                </c:pt>
                <c:pt idx="52">
                  <c:v>3.4596999999999998</c:v>
                </c:pt>
                <c:pt idx="53">
                  <c:v>3.5117666666666665</c:v>
                </c:pt>
                <c:pt idx="54">
                  <c:v>3.2707333333333333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83-9642-B3FA-CE81EE3DCECD}"/>
            </c:ext>
          </c:extLst>
        </c:ser>
        <c:ser>
          <c:idx val="1"/>
          <c:order val="1"/>
          <c:tx>
            <c:strRef>
              <c:f>'FIG FOR PRESENTATION'!$R$5</c:f>
              <c:strCache>
                <c:ptCount val="1"/>
                <c:pt idx="0">
                  <c:v>Basalt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'FIG FOR PRESENTATION'!$AO$5:$AO$7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'FIG FOR PRESENTATION'!$U$5:$U$7</c:f>
              <c:numCache>
                <c:formatCode>0.00</c:formatCode>
                <c:ptCount val="3"/>
                <c:pt idx="0">
                  <c:v>1.5110333333333335</c:v>
                </c:pt>
                <c:pt idx="1">
                  <c:v>1.3566499999999999</c:v>
                </c:pt>
                <c:pt idx="2">
                  <c:v>1.3535000000000001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283-9642-B3FA-CE81EE3DCECD}"/>
            </c:ext>
          </c:extLst>
        </c:ser>
        <c:ser>
          <c:idx val="3"/>
          <c:order val="2"/>
          <c:tx>
            <c:strRef>
              <c:f>'FIG FOR PRESENTATION'!$R$9</c:f>
              <c:strCache>
                <c:ptCount val="1"/>
                <c:pt idx="0">
                  <c:v>Gabbro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AB7942"/>
                </a:solidFill>
              </a:ln>
            </c:spPr>
          </c:marker>
          <c:xVal>
            <c:numRef>
              <c:f>'FIG FOR PRESENTATION'!$AO$9:$AO$11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'FIG FOR PRESENTATION'!$U$9:$U$11</c:f>
              <c:numCache>
                <c:formatCode>0.00</c:formatCode>
                <c:ptCount val="3"/>
                <c:pt idx="0">
                  <c:v>2.2137500000000001</c:v>
                </c:pt>
                <c:pt idx="1">
                  <c:v>2.2054999999999998</c:v>
                </c:pt>
                <c:pt idx="2">
                  <c:v>2.1789333333333332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283-9642-B3FA-CE81EE3DCECD}"/>
            </c:ext>
          </c:extLst>
        </c:ser>
        <c:ser>
          <c:idx val="2"/>
          <c:order val="3"/>
          <c:tx>
            <c:strRef>
              <c:f>'FIG FOR PRESENTATION'!$R$8</c:f>
              <c:strCache>
                <c:ptCount val="1"/>
                <c:pt idx="0">
                  <c:v>Clay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00"/>
                </a:solidFill>
              </a:ln>
            </c:spPr>
          </c:marker>
          <c:xVal>
            <c:numRef>
              <c:f>'FIG FOR PRESENTATION'!$AO$8</c:f>
              <c:numCache>
                <c:formatCode>0.00</c:formatCode>
                <c:ptCount val="1"/>
                <c:pt idx="0">
                  <c:v>1.7724100614620815</c:v>
                </c:pt>
              </c:numCache>
            </c:numRef>
          </c:xVal>
          <c:yVal>
            <c:numRef>
              <c:f>'FIG FOR PRESENTATION'!$U$8</c:f>
              <c:numCache>
                <c:formatCode>0.00</c:formatCode>
                <c:ptCount val="1"/>
                <c:pt idx="0">
                  <c:v>2.6860500000000003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283-9642-B3FA-CE81EE3DCE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ayout>
        <c:manualLayout>
          <c:xMode val="edge"/>
          <c:yMode val="edge"/>
          <c:x val="0.1431140954752593"/>
          <c:y val="4.6534923519941304E-2"/>
          <c:w val="0.15905224473349916"/>
          <c:h val="0.21167475532652191"/>
        </c:manualLayout>
      </c:layout>
      <c:overlay val="1"/>
      <c:spPr>
        <a:solidFill>
          <a:schemeClr val="bg1"/>
        </a:solidFill>
        <a:ln>
          <a:solidFill>
            <a:schemeClr val="tx1"/>
          </a:solidFill>
        </a:ln>
      </c:spPr>
      <c:txPr>
        <a:bodyPr/>
        <a:lstStyle/>
        <a:p>
          <a:pPr>
            <a:defRPr sz="1600"/>
          </a:pPr>
          <a:endParaRPr lang="ru-RU"/>
        </a:p>
      </c:txPr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FIG!$A$70</c:f>
              <c:strCache>
                <c:ptCount val="1"/>
                <c:pt idx="0">
                  <c:v>Dried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22225">
                <a:solidFill>
                  <a:srgbClr val="FF0000"/>
                </a:solidFill>
              </a:ln>
            </c:spPr>
          </c:marker>
          <c:trendline>
            <c:spPr>
              <a:ln w="19050">
                <a:solidFill>
                  <a:srgbClr val="FF0000"/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-0.22306866385260823"/>
                  <c:y val="-4.3425635121769737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FF0000"/>
                        </a:solidFill>
                      </a:defRPr>
                    </a:pP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y = -0,029x + 2,10</a:t>
                    </a:r>
                    <a:br>
                      <a:rPr lang="en-US" sz="1400" b="1" baseline="0">
                        <a:solidFill>
                          <a:srgbClr val="FF0000"/>
                        </a:solidFill>
                      </a:rPr>
                    </a:b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R = 0,77</a:t>
                    </a:r>
                    <a:endParaRPr lang="en-US" sz="1400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FIG!$AS$14:$AS$66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FIG!$BU$14:$BU$66</c:f>
              <c:numCache>
                <c:formatCode>0.00</c:formatCode>
                <c:ptCount val="53"/>
                <c:pt idx="0">
                  <c:v>2.049666666666667</c:v>
                </c:pt>
                <c:pt idx="1">
                  <c:v>1.9113500000000001</c:v>
                </c:pt>
                <c:pt idx="2">
                  <c:v>1.8196666666666668</c:v>
                </c:pt>
                <c:pt idx="3">
                  <c:v>1.7843666666666667</c:v>
                </c:pt>
                <c:pt idx="4">
                  <c:v>1.8692833333333332</c:v>
                </c:pt>
                <c:pt idx="5">
                  <c:v>2.0137999999999998</c:v>
                </c:pt>
                <c:pt idx="6">
                  <c:v>1.9540500000000001</c:v>
                </c:pt>
                <c:pt idx="7">
                  <c:v>2.0260833333333332</c:v>
                </c:pt>
                <c:pt idx="8">
                  <c:v>1.8522666666666665</c:v>
                </c:pt>
                <c:pt idx="10">
                  <c:v>1.8265666666666669</c:v>
                </c:pt>
                <c:pt idx="11">
                  <c:v>2.0213999999999999</c:v>
                </c:pt>
                <c:pt idx="12">
                  <c:v>1.8753333333333335</c:v>
                </c:pt>
                <c:pt idx="13">
                  <c:v>1.9710666666666667</c:v>
                </c:pt>
                <c:pt idx="14">
                  <c:v>1.8505833333333335</c:v>
                </c:pt>
                <c:pt idx="15">
                  <c:v>1.7536999999999998</c:v>
                </c:pt>
                <c:pt idx="16">
                  <c:v>1.9734666666666667</c:v>
                </c:pt>
                <c:pt idx="17">
                  <c:v>1.9781666666666666</c:v>
                </c:pt>
                <c:pt idx="18">
                  <c:v>1.9087916666666649</c:v>
                </c:pt>
                <c:pt idx="19">
                  <c:v>1.9365666666666668</c:v>
                </c:pt>
                <c:pt idx="20">
                  <c:v>1.7790166666666665</c:v>
                </c:pt>
                <c:pt idx="21">
                  <c:v>1.823925</c:v>
                </c:pt>
                <c:pt idx="22">
                  <c:v>1.8090833333333334</c:v>
                </c:pt>
                <c:pt idx="23">
                  <c:v>1.8762833333333333</c:v>
                </c:pt>
                <c:pt idx="24">
                  <c:v>1.9241916666666667</c:v>
                </c:pt>
                <c:pt idx="25">
                  <c:v>1.9530666666666665</c:v>
                </c:pt>
                <c:pt idx="26">
                  <c:v>2.0452166666666667</c:v>
                </c:pt>
                <c:pt idx="27">
                  <c:v>1.9747333333333332</c:v>
                </c:pt>
                <c:pt idx="28">
                  <c:v>2.1078999999999999</c:v>
                </c:pt>
                <c:pt idx="29">
                  <c:v>1.8201499999999999</c:v>
                </c:pt>
                <c:pt idx="30">
                  <c:v>1.8690166666666665</c:v>
                </c:pt>
                <c:pt idx="31">
                  <c:v>1.8379333333333334</c:v>
                </c:pt>
                <c:pt idx="32">
                  <c:v>1.7596666666666665</c:v>
                </c:pt>
                <c:pt idx="33">
                  <c:v>1.7782666666666667</c:v>
                </c:pt>
                <c:pt idx="34">
                  <c:v>1.9396166666666668</c:v>
                </c:pt>
                <c:pt idx="35">
                  <c:v>1.6834833333333332</c:v>
                </c:pt>
                <c:pt idx="36">
                  <c:v>1.8139333333333334</c:v>
                </c:pt>
                <c:pt idx="37">
                  <c:v>1.8211166666666667</c:v>
                </c:pt>
                <c:pt idx="38">
                  <c:v>1.6548166666666666</c:v>
                </c:pt>
                <c:pt idx="39">
                  <c:v>1.7659666666666667</c:v>
                </c:pt>
                <c:pt idx="40">
                  <c:v>1.5366000000000002</c:v>
                </c:pt>
                <c:pt idx="41">
                  <c:v>1.7042166666666669</c:v>
                </c:pt>
                <c:pt idx="42">
                  <c:v>1.6576833333333334</c:v>
                </c:pt>
                <c:pt idx="43">
                  <c:v>1.6819666666666666</c:v>
                </c:pt>
                <c:pt idx="44">
                  <c:v>1.7777500000000002</c:v>
                </c:pt>
                <c:pt idx="45">
                  <c:v>1.7823166666666665</c:v>
                </c:pt>
                <c:pt idx="46">
                  <c:v>1.8397000000000001</c:v>
                </c:pt>
                <c:pt idx="47">
                  <c:v>1.8021833333333332</c:v>
                </c:pt>
                <c:pt idx="48">
                  <c:v>1.7119333333333333</c:v>
                </c:pt>
                <c:pt idx="49">
                  <c:v>1.7135666666666669</c:v>
                </c:pt>
                <c:pt idx="50">
                  <c:v>1.5829</c:v>
                </c:pt>
                <c:pt idx="51">
                  <c:v>1.69425</c:v>
                </c:pt>
                <c:pt idx="52">
                  <c:v>1.7516333333333334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5ED-7342-9D3B-4E702C370212}"/>
            </c:ext>
          </c:extLst>
        </c:ser>
        <c:ser>
          <c:idx val="2"/>
          <c:order val="1"/>
          <c:tx>
            <c:strRef>
              <c:f>FIG!$A$71</c:f>
              <c:strCache>
                <c:ptCount val="1"/>
                <c:pt idx="0">
                  <c:v>Water-saturated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0070C0">
                  <a:alpha val="50000"/>
                </a:srgbClr>
              </a:solidFill>
              <a:ln w="22225">
                <a:solidFill>
                  <a:srgbClr val="0070C0"/>
                </a:solidFill>
              </a:ln>
            </c:spPr>
          </c:marker>
          <c:trendline>
            <c:spPr>
              <a:ln w="19050">
                <a:solidFill>
                  <a:srgbClr val="0070C0"/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0.11162458803476148"/>
                  <c:y val="0.19242677118791099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5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  <a:t>y = 0,019x + 2,29</a:t>
                    </a:r>
                    <a:br>
                      <a:rPr lang="en-US" sz="14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  <a:t>R = 0,49</a:t>
                    </a:r>
                    <a:endParaRPr lang="en-US" sz="1400" b="1">
                      <a:solidFill>
                        <a:schemeClr val="accent5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FIG!$AS$14:$AS$66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FIG!$AZ$14:$AZ$66</c:f>
              <c:numCache>
                <c:formatCode>0.00</c:formatCode>
                <c:ptCount val="53"/>
                <c:pt idx="0">
                  <c:v>2.4213000000000005</c:v>
                </c:pt>
                <c:pt idx="1">
                  <c:v>2.4464999999999999</c:v>
                </c:pt>
                <c:pt idx="2">
                  <c:v>2.6888499999999995</c:v>
                </c:pt>
                <c:pt idx="3">
                  <c:v>2.430766666666667</c:v>
                </c:pt>
                <c:pt idx="4">
                  <c:v>2.4871333333333334</c:v>
                </c:pt>
                <c:pt idx="5">
                  <c:v>2.6736666666666666</c:v>
                </c:pt>
                <c:pt idx="6">
                  <c:v>2.5326333333333331</c:v>
                </c:pt>
                <c:pt idx="7">
                  <c:v>2.5063500000000003</c:v>
                </c:pt>
                <c:pt idx="8">
                  <c:v>2.5068833333333336</c:v>
                </c:pt>
                <c:pt idx="9">
                  <c:v>2.703383333333333</c:v>
                </c:pt>
                <c:pt idx="10">
                  <c:v>2.4138500000000001</c:v>
                </c:pt>
                <c:pt idx="11">
                  <c:v>2.2911666666666664</c:v>
                </c:pt>
                <c:pt idx="12">
                  <c:v>2.41275</c:v>
                </c:pt>
                <c:pt idx="13">
                  <c:v>2.4499166666666667</c:v>
                </c:pt>
                <c:pt idx="14">
                  <c:v>2.5686833333333334</c:v>
                </c:pt>
                <c:pt idx="15">
                  <c:v>2.5478499999999999</c:v>
                </c:pt>
                <c:pt idx="16">
                  <c:v>2.2250166666666664</c:v>
                </c:pt>
                <c:pt idx="17">
                  <c:v>2.4149333333333334</c:v>
                </c:pt>
                <c:pt idx="18">
                  <c:v>2.3824333333333332</c:v>
                </c:pt>
                <c:pt idx="19">
                  <c:v>2.2698</c:v>
                </c:pt>
                <c:pt idx="20">
                  <c:v>2.459625</c:v>
                </c:pt>
                <c:pt idx="21">
                  <c:v>2.7355</c:v>
                </c:pt>
                <c:pt idx="22">
                  <c:v>2.5938499999999998</c:v>
                </c:pt>
                <c:pt idx="23">
                  <c:v>2.4438166666666667</c:v>
                </c:pt>
                <c:pt idx="24">
                  <c:v>2.2855499999999997</c:v>
                </c:pt>
                <c:pt idx="25">
                  <c:v>2.3550166666666668</c:v>
                </c:pt>
                <c:pt idx="26">
                  <c:v>2.5065333333333335</c:v>
                </c:pt>
                <c:pt idx="27">
                  <c:v>2.3865500000000002</c:v>
                </c:pt>
                <c:pt idx="28">
                  <c:v>2.6178333333333335</c:v>
                </c:pt>
                <c:pt idx="29">
                  <c:v>2.3674750000000002</c:v>
                </c:pt>
                <c:pt idx="30">
                  <c:v>2.2593666666666667</c:v>
                </c:pt>
                <c:pt idx="31">
                  <c:v>2.5814666666666666</c:v>
                </c:pt>
                <c:pt idx="32">
                  <c:v>2.3487833333333334</c:v>
                </c:pt>
                <c:pt idx="33">
                  <c:v>2.4818499999999997</c:v>
                </c:pt>
                <c:pt idx="34">
                  <c:v>2.3563499999999999</c:v>
                </c:pt>
                <c:pt idx="35">
                  <c:v>2.3619166666666667</c:v>
                </c:pt>
                <c:pt idx="36">
                  <c:v>2.5643000000000002</c:v>
                </c:pt>
                <c:pt idx="37">
                  <c:v>2.4944500000000001</c:v>
                </c:pt>
                <c:pt idx="38">
                  <c:v>2.6574999999999998</c:v>
                </c:pt>
                <c:pt idx="39">
                  <c:v>2.67035</c:v>
                </c:pt>
                <c:pt idx="40">
                  <c:v>2.5471833333333329</c:v>
                </c:pt>
                <c:pt idx="41">
                  <c:v>2.4966166666666663</c:v>
                </c:pt>
                <c:pt idx="42">
                  <c:v>2.3852333333333333</c:v>
                </c:pt>
                <c:pt idx="43">
                  <c:v>2.3677000000000001</c:v>
                </c:pt>
                <c:pt idx="44">
                  <c:v>2.36205</c:v>
                </c:pt>
                <c:pt idx="45">
                  <c:v>2.3746166666666664</c:v>
                </c:pt>
                <c:pt idx="46">
                  <c:v>2.2574666666666667</c:v>
                </c:pt>
                <c:pt idx="47">
                  <c:v>2.4108833333333335</c:v>
                </c:pt>
                <c:pt idx="48">
                  <c:v>2.3851999999999998</c:v>
                </c:pt>
                <c:pt idx="49">
                  <c:v>2.385933333333333</c:v>
                </c:pt>
                <c:pt idx="50">
                  <c:v>2.4689333333333332</c:v>
                </c:pt>
                <c:pt idx="51">
                  <c:v>2.5150999999999999</c:v>
                </c:pt>
                <c:pt idx="52">
                  <c:v>2.623966666666667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5ED-7342-9D3B-4E702C370212}"/>
            </c:ext>
          </c:extLst>
        </c:ser>
        <c:ser>
          <c:idx val="1"/>
          <c:order val="2"/>
          <c:tx>
            <c:strRef>
              <c:f>FIG!$A$72</c:f>
              <c:strCache>
                <c:ptCount val="1"/>
                <c:pt idx="0">
                  <c:v>Kerosene-saturated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accent6">
                  <a:lumMod val="75000"/>
                  <a:alpha val="50000"/>
                </a:schemeClr>
              </a:solidFill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9050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0.13780237228510941"/>
                  <c:y val="-0.15258487636191181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6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  <a:t>y = -0,012x + 2,05</a:t>
                    </a:r>
                    <a:br>
                      <a:rPr lang="en-US" sz="14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  <a:t>R = 0,30</a:t>
                    </a:r>
                    <a:endParaRPr lang="en-US" sz="1400" b="1">
                      <a:solidFill>
                        <a:schemeClr val="accent6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FIG!$AS$14:$AS$66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FIG!$CH$14:$CH$66</c:f>
              <c:numCache>
                <c:formatCode>0.00</c:formatCode>
                <c:ptCount val="53"/>
                <c:pt idx="0">
                  <c:v>2.0038333333333331</c:v>
                </c:pt>
                <c:pt idx="1">
                  <c:v>1.9795333333333334</c:v>
                </c:pt>
                <c:pt idx="2">
                  <c:v>2.0819000000000001</c:v>
                </c:pt>
                <c:pt idx="3">
                  <c:v>1.9876333333333331</c:v>
                </c:pt>
                <c:pt idx="4">
                  <c:v>1.9593499999999997</c:v>
                </c:pt>
                <c:pt idx="5">
                  <c:v>2.2258166666666668</c:v>
                </c:pt>
                <c:pt idx="6">
                  <c:v>2.3165333333333336</c:v>
                </c:pt>
                <c:pt idx="7">
                  <c:v>2.1051000000000002</c:v>
                </c:pt>
                <c:pt idx="8">
                  <c:v>2.0660666666666665</c:v>
                </c:pt>
                <c:pt idx="10">
                  <c:v>2.0708500000000001</c:v>
                </c:pt>
                <c:pt idx="11">
                  <c:v>2.0255333333333332</c:v>
                </c:pt>
                <c:pt idx="12">
                  <c:v>1.9594499999999997</c:v>
                </c:pt>
                <c:pt idx="13">
                  <c:v>2.0659333333333332</c:v>
                </c:pt>
                <c:pt idx="14">
                  <c:v>1.8669666666666667</c:v>
                </c:pt>
                <c:pt idx="15">
                  <c:v>1.9350500000000002</c:v>
                </c:pt>
                <c:pt idx="16">
                  <c:v>1.9808666666666666</c:v>
                </c:pt>
                <c:pt idx="17">
                  <c:v>1.9064833333333333</c:v>
                </c:pt>
                <c:pt idx="18">
                  <c:v>1.8088666666666668</c:v>
                </c:pt>
                <c:pt idx="19">
                  <c:v>2.0302666666666664</c:v>
                </c:pt>
                <c:pt idx="20">
                  <c:v>1.9576</c:v>
                </c:pt>
                <c:pt idx="21">
                  <c:v>2.0305833333333334</c:v>
                </c:pt>
                <c:pt idx="22">
                  <c:v>2.0179333333333331</c:v>
                </c:pt>
                <c:pt idx="23">
                  <c:v>1.9618333333333335</c:v>
                </c:pt>
                <c:pt idx="24">
                  <c:v>1.9258333333333335</c:v>
                </c:pt>
                <c:pt idx="25">
                  <c:v>1.9494166666666668</c:v>
                </c:pt>
                <c:pt idx="26">
                  <c:v>1.8994500000000001</c:v>
                </c:pt>
                <c:pt idx="27">
                  <c:v>1.9696833333333332</c:v>
                </c:pt>
                <c:pt idx="28">
                  <c:v>2.2057666666666664</c:v>
                </c:pt>
                <c:pt idx="29">
                  <c:v>2.0069166666666667</c:v>
                </c:pt>
                <c:pt idx="30">
                  <c:v>1.9494666666666667</c:v>
                </c:pt>
                <c:pt idx="31">
                  <c:v>2.0065500000000003</c:v>
                </c:pt>
                <c:pt idx="32">
                  <c:v>1.7973333333333334</c:v>
                </c:pt>
                <c:pt idx="33">
                  <c:v>1.7887666666666668</c:v>
                </c:pt>
                <c:pt idx="34">
                  <c:v>1.8627833333333335</c:v>
                </c:pt>
                <c:pt idx="35">
                  <c:v>1.8955000000000002</c:v>
                </c:pt>
                <c:pt idx="36">
                  <c:v>1.9585999999999999</c:v>
                </c:pt>
                <c:pt idx="37">
                  <c:v>1.9240333333333333</c:v>
                </c:pt>
                <c:pt idx="38">
                  <c:v>1.9536666666666669</c:v>
                </c:pt>
                <c:pt idx="39">
                  <c:v>1.8888833333333332</c:v>
                </c:pt>
                <c:pt idx="40">
                  <c:v>1.6942666666666666</c:v>
                </c:pt>
                <c:pt idx="41">
                  <c:v>1.8886499999999999</c:v>
                </c:pt>
                <c:pt idx="42">
                  <c:v>1.9000666666666666</c:v>
                </c:pt>
                <c:pt idx="43">
                  <c:v>1.8567666666666665</c:v>
                </c:pt>
                <c:pt idx="44">
                  <c:v>1.7293333333333332</c:v>
                </c:pt>
                <c:pt idx="45">
                  <c:v>1.7256499999999999</c:v>
                </c:pt>
                <c:pt idx="46">
                  <c:v>1.7379166666666663</c:v>
                </c:pt>
                <c:pt idx="47">
                  <c:v>1.8746666666666669</c:v>
                </c:pt>
                <c:pt idx="48">
                  <c:v>1.7305833333333334</c:v>
                </c:pt>
                <c:pt idx="49">
                  <c:v>1.7585666666666668</c:v>
                </c:pt>
                <c:pt idx="50">
                  <c:v>1.6838500000000003</c:v>
                </c:pt>
                <c:pt idx="51">
                  <c:v>1.9853500000000004</c:v>
                </c:pt>
                <c:pt idx="52">
                  <c:v>1.8537166666666665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5ED-7342-9D3B-4E702C3702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.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C, MJ/(m</a:t>
                </a:r>
                <a:r>
                  <a:rPr lang="en-US" sz="1800" baseline="30000">
                    <a:effectLst/>
                  </a:rPr>
                  <a:t>3</a:t>
                </a:r>
                <a:r>
                  <a:rPr lang="en-US" sz="1800">
                    <a:effectLst/>
                  </a:rPr>
                  <a:t>·K)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overlay val="0"/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FOR PRESENTATION'!$A$70</c:f>
              <c:strCache>
                <c:ptCount val="1"/>
                <c:pt idx="0">
                  <c:v>Dried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22225">
                <a:solidFill>
                  <a:srgbClr val="FF0000"/>
                </a:solidFill>
              </a:ln>
            </c:spPr>
          </c:marker>
          <c:trendline>
            <c:spPr>
              <a:ln w="19050">
                <a:solidFill>
                  <a:srgbClr val="FF0000"/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-0.49131794934384615"/>
                  <c:y val="-2.6571692828241258E-2"/>
                </c:manualLayout>
              </c:layout>
              <c:tx>
                <c:rich>
                  <a:bodyPr/>
                  <a:lstStyle/>
                  <a:p>
                    <a:pPr>
                      <a:defRPr sz="1600" b="1">
                        <a:solidFill>
                          <a:srgbClr val="FF0000"/>
                        </a:solidFill>
                      </a:defRPr>
                    </a:pPr>
                    <a:r>
                      <a:rPr lang="en-US" sz="1600" b="1" baseline="0">
                        <a:solidFill>
                          <a:srgbClr val="FF0000"/>
                        </a:solidFill>
                      </a:rPr>
                      <a:t>y = -0,029x + 2,10</a:t>
                    </a:r>
                    <a:br>
                      <a:rPr lang="en-US" sz="1600" b="1" baseline="0">
                        <a:solidFill>
                          <a:srgbClr val="FF0000"/>
                        </a:solidFill>
                      </a:rPr>
                    </a:br>
                    <a:r>
                      <a:rPr lang="en-US" sz="1600" b="1" baseline="0">
                        <a:solidFill>
                          <a:srgbClr val="FF0000"/>
                        </a:solidFill>
                      </a:rPr>
                      <a:t>R = 0,77</a:t>
                    </a:r>
                    <a:endParaRPr lang="en-US" sz="1600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PRESENTATION'!$AO$14:$AO$66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'FIG FOR PRESENTATION'!$BQ$14:$BQ$66</c:f>
              <c:numCache>
                <c:formatCode>0.00</c:formatCode>
                <c:ptCount val="53"/>
                <c:pt idx="0">
                  <c:v>2.049666666666667</c:v>
                </c:pt>
                <c:pt idx="1">
                  <c:v>1.9113500000000001</c:v>
                </c:pt>
                <c:pt idx="2">
                  <c:v>1.8196666666666668</c:v>
                </c:pt>
                <c:pt idx="3">
                  <c:v>1.7843666666666667</c:v>
                </c:pt>
                <c:pt idx="4">
                  <c:v>1.8692833333333332</c:v>
                </c:pt>
                <c:pt idx="5">
                  <c:v>2.0137999999999998</c:v>
                </c:pt>
                <c:pt idx="6">
                  <c:v>1.9540500000000001</c:v>
                </c:pt>
                <c:pt idx="7">
                  <c:v>2.0260833333333332</c:v>
                </c:pt>
                <c:pt idx="8">
                  <c:v>1.8522666666666665</c:v>
                </c:pt>
                <c:pt idx="10">
                  <c:v>1.8265666666666669</c:v>
                </c:pt>
                <c:pt idx="11">
                  <c:v>2.0213999999999999</c:v>
                </c:pt>
                <c:pt idx="12">
                  <c:v>1.8753333333333335</c:v>
                </c:pt>
                <c:pt idx="13">
                  <c:v>1.9710666666666667</c:v>
                </c:pt>
                <c:pt idx="14">
                  <c:v>1.8505833333333335</c:v>
                </c:pt>
                <c:pt idx="15">
                  <c:v>1.7536999999999998</c:v>
                </c:pt>
                <c:pt idx="16">
                  <c:v>1.9734666666666667</c:v>
                </c:pt>
                <c:pt idx="17">
                  <c:v>1.9781666666666666</c:v>
                </c:pt>
                <c:pt idx="18">
                  <c:v>1.9087916666666649</c:v>
                </c:pt>
                <c:pt idx="19">
                  <c:v>1.9365666666666668</c:v>
                </c:pt>
                <c:pt idx="20">
                  <c:v>1.7790166666666665</c:v>
                </c:pt>
                <c:pt idx="21">
                  <c:v>1.823925</c:v>
                </c:pt>
                <c:pt idx="22">
                  <c:v>1.8090833333333334</c:v>
                </c:pt>
                <c:pt idx="23">
                  <c:v>1.8762833333333333</c:v>
                </c:pt>
                <c:pt idx="24">
                  <c:v>1.9241916666666667</c:v>
                </c:pt>
                <c:pt idx="25">
                  <c:v>1.9530666666666665</c:v>
                </c:pt>
                <c:pt idx="26">
                  <c:v>2.0452166666666667</c:v>
                </c:pt>
                <c:pt idx="27">
                  <c:v>1.9747333333333332</c:v>
                </c:pt>
                <c:pt idx="28">
                  <c:v>2.1078999999999999</c:v>
                </c:pt>
                <c:pt idx="29">
                  <c:v>1.8201499999999999</c:v>
                </c:pt>
                <c:pt idx="30">
                  <c:v>1.8690166666666665</c:v>
                </c:pt>
                <c:pt idx="31">
                  <c:v>1.8379333333333334</c:v>
                </c:pt>
                <c:pt idx="32">
                  <c:v>1.7596666666666665</c:v>
                </c:pt>
                <c:pt idx="33">
                  <c:v>1.7782666666666667</c:v>
                </c:pt>
                <c:pt idx="34">
                  <c:v>1.9396166666666668</c:v>
                </c:pt>
                <c:pt idx="35">
                  <c:v>1.6834833333333332</c:v>
                </c:pt>
                <c:pt idx="36">
                  <c:v>1.8139333333333334</c:v>
                </c:pt>
                <c:pt idx="37">
                  <c:v>1.8211166666666667</c:v>
                </c:pt>
                <c:pt idx="38">
                  <c:v>1.6548166666666666</c:v>
                </c:pt>
                <c:pt idx="39">
                  <c:v>1.7659666666666667</c:v>
                </c:pt>
                <c:pt idx="40">
                  <c:v>1.5366000000000002</c:v>
                </c:pt>
                <c:pt idx="41">
                  <c:v>1.7042166666666669</c:v>
                </c:pt>
                <c:pt idx="42">
                  <c:v>1.6576833333333334</c:v>
                </c:pt>
                <c:pt idx="43">
                  <c:v>1.6819666666666666</c:v>
                </c:pt>
                <c:pt idx="44">
                  <c:v>1.7777500000000002</c:v>
                </c:pt>
                <c:pt idx="45">
                  <c:v>1.7823166666666665</c:v>
                </c:pt>
                <c:pt idx="46">
                  <c:v>1.8397000000000001</c:v>
                </c:pt>
                <c:pt idx="47">
                  <c:v>1.8021833333333332</c:v>
                </c:pt>
                <c:pt idx="48">
                  <c:v>1.7119333333333333</c:v>
                </c:pt>
                <c:pt idx="49">
                  <c:v>1.7135666666666669</c:v>
                </c:pt>
                <c:pt idx="50">
                  <c:v>1.5829</c:v>
                </c:pt>
                <c:pt idx="51">
                  <c:v>1.69425</c:v>
                </c:pt>
                <c:pt idx="52">
                  <c:v>1.7516333333333334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E6D-7A40-9A77-CB5F478F6F19}"/>
            </c:ext>
          </c:extLst>
        </c:ser>
        <c:ser>
          <c:idx val="2"/>
          <c:order val="1"/>
          <c:tx>
            <c:strRef>
              <c:f>'FIG FOR PRESENTATION'!$A$71</c:f>
              <c:strCache>
                <c:ptCount val="1"/>
                <c:pt idx="0">
                  <c:v>Water-saturated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0070C0">
                  <a:alpha val="50000"/>
                </a:srgbClr>
              </a:solidFill>
              <a:ln w="22225">
                <a:solidFill>
                  <a:srgbClr val="0070C0"/>
                </a:solidFill>
              </a:ln>
            </c:spPr>
          </c:marker>
          <c:trendline>
            <c:spPr>
              <a:ln w="19050">
                <a:solidFill>
                  <a:srgbClr val="0070C0"/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-0.55126808107259984"/>
                  <c:y val="0.29319280685143401"/>
                </c:manualLayout>
              </c:layout>
              <c:tx>
                <c:rich>
                  <a:bodyPr/>
                  <a:lstStyle/>
                  <a:p>
                    <a:pPr>
                      <a:defRPr sz="1600" b="1">
                        <a:solidFill>
                          <a:schemeClr val="accent5">
                            <a:lumMod val="75000"/>
                          </a:schemeClr>
                        </a:solidFill>
                      </a:defRPr>
                    </a:pPr>
                    <a:r>
                      <a:rPr lang="en-US" sz="16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  <a:t>y = 0,019x + 2,29</a:t>
                    </a:r>
                    <a:br>
                      <a:rPr lang="en-US" sz="16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</a:br>
                    <a:r>
                      <a:rPr lang="en-US" sz="16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  <a:t>R = 0,49</a:t>
                    </a:r>
                    <a:endParaRPr lang="en-US" sz="1600" b="1">
                      <a:solidFill>
                        <a:schemeClr val="accent5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PRESENTATION'!$AO$14:$AO$66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'FIG FOR PRESENTATION'!$AV$14:$AV$66</c:f>
              <c:numCache>
                <c:formatCode>0.00</c:formatCode>
                <c:ptCount val="53"/>
                <c:pt idx="0">
                  <c:v>2.4213000000000005</c:v>
                </c:pt>
                <c:pt idx="1">
                  <c:v>2.4464999999999999</c:v>
                </c:pt>
                <c:pt idx="2">
                  <c:v>2.6888499999999995</c:v>
                </c:pt>
                <c:pt idx="3">
                  <c:v>2.430766666666667</c:v>
                </c:pt>
                <c:pt idx="4">
                  <c:v>2.4871333333333334</c:v>
                </c:pt>
                <c:pt idx="5">
                  <c:v>2.6736666666666666</c:v>
                </c:pt>
                <c:pt idx="6">
                  <c:v>2.5326333333333331</c:v>
                </c:pt>
                <c:pt idx="7">
                  <c:v>2.5063500000000003</c:v>
                </c:pt>
                <c:pt idx="8">
                  <c:v>2.5068833333333336</c:v>
                </c:pt>
                <c:pt idx="9">
                  <c:v>2.703383333333333</c:v>
                </c:pt>
                <c:pt idx="10">
                  <c:v>2.4138500000000001</c:v>
                </c:pt>
                <c:pt idx="11">
                  <c:v>2.2911666666666664</c:v>
                </c:pt>
                <c:pt idx="12">
                  <c:v>2.41275</c:v>
                </c:pt>
                <c:pt idx="13">
                  <c:v>2.4499166666666667</c:v>
                </c:pt>
                <c:pt idx="14">
                  <c:v>2.5686833333333334</c:v>
                </c:pt>
                <c:pt idx="15">
                  <c:v>2.5478499999999999</c:v>
                </c:pt>
                <c:pt idx="16">
                  <c:v>2.2250166666666664</c:v>
                </c:pt>
                <c:pt idx="17">
                  <c:v>2.4149333333333334</c:v>
                </c:pt>
                <c:pt idx="18">
                  <c:v>2.3824333333333332</c:v>
                </c:pt>
                <c:pt idx="19">
                  <c:v>2.2698</c:v>
                </c:pt>
                <c:pt idx="20">
                  <c:v>2.459625</c:v>
                </c:pt>
                <c:pt idx="21">
                  <c:v>2.7355</c:v>
                </c:pt>
                <c:pt idx="22">
                  <c:v>2.5938499999999998</c:v>
                </c:pt>
                <c:pt idx="23">
                  <c:v>2.4438166666666667</c:v>
                </c:pt>
                <c:pt idx="24">
                  <c:v>2.2855499999999997</c:v>
                </c:pt>
                <c:pt idx="25">
                  <c:v>2.3550166666666668</c:v>
                </c:pt>
                <c:pt idx="26">
                  <c:v>2.5065333333333335</c:v>
                </c:pt>
                <c:pt idx="27">
                  <c:v>2.3865500000000002</c:v>
                </c:pt>
                <c:pt idx="28">
                  <c:v>2.6178333333333335</c:v>
                </c:pt>
                <c:pt idx="29">
                  <c:v>2.3674750000000002</c:v>
                </c:pt>
                <c:pt idx="30">
                  <c:v>2.2593666666666667</c:v>
                </c:pt>
                <c:pt idx="31">
                  <c:v>2.5814666666666666</c:v>
                </c:pt>
                <c:pt idx="32">
                  <c:v>2.3487833333333334</c:v>
                </c:pt>
                <c:pt idx="33">
                  <c:v>2.4818499999999997</c:v>
                </c:pt>
                <c:pt idx="34">
                  <c:v>2.3563499999999999</c:v>
                </c:pt>
                <c:pt idx="35">
                  <c:v>2.3619166666666667</c:v>
                </c:pt>
                <c:pt idx="36">
                  <c:v>2.5643000000000002</c:v>
                </c:pt>
                <c:pt idx="37">
                  <c:v>2.4944500000000001</c:v>
                </c:pt>
                <c:pt idx="38">
                  <c:v>2.6574999999999998</c:v>
                </c:pt>
                <c:pt idx="39">
                  <c:v>2.67035</c:v>
                </c:pt>
                <c:pt idx="40">
                  <c:v>2.5471833333333329</c:v>
                </c:pt>
                <c:pt idx="41">
                  <c:v>2.4966166666666663</c:v>
                </c:pt>
                <c:pt idx="42">
                  <c:v>2.3852333333333333</c:v>
                </c:pt>
                <c:pt idx="43">
                  <c:v>2.3677000000000001</c:v>
                </c:pt>
                <c:pt idx="44">
                  <c:v>2.36205</c:v>
                </c:pt>
                <c:pt idx="45">
                  <c:v>2.3746166666666664</c:v>
                </c:pt>
                <c:pt idx="46">
                  <c:v>2.2574666666666667</c:v>
                </c:pt>
                <c:pt idx="47">
                  <c:v>2.4108833333333335</c:v>
                </c:pt>
                <c:pt idx="48">
                  <c:v>2.3851999999999998</c:v>
                </c:pt>
                <c:pt idx="49">
                  <c:v>2.385933333333333</c:v>
                </c:pt>
                <c:pt idx="50">
                  <c:v>2.4689333333333332</c:v>
                </c:pt>
                <c:pt idx="51">
                  <c:v>2.5150999999999999</c:v>
                </c:pt>
                <c:pt idx="52">
                  <c:v>2.623966666666667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E6D-7A40-9A77-CB5F478F6F19}"/>
            </c:ext>
          </c:extLst>
        </c:ser>
        <c:ser>
          <c:idx val="1"/>
          <c:order val="2"/>
          <c:tx>
            <c:strRef>
              <c:f>'FIG FOR PRESENTATION'!$A$72</c:f>
              <c:strCache>
                <c:ptCount val="1"/>
                <c:pt idx="0">
                  <c:v>Kerosene-saturated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accent6">
                  <a:lumMod val="75000"/>
                  <a:alpha val="50000"/>
                </a:schemeClr>
              </a:solidFill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9050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1.2714394758621239E-2"/>
                  <c:y val="-0.18158841129752717"/>
                </c:manualLayout>
              </c:layout>
              <c:tx>
                <c:rich>
                  <a:bodyPr/>
                  <a:lstStyle/>
                  <a:p>
                    <a:pPr>
                      <a:defRPr sz="1600" b="1">
                        <a:solidFill>
                          <a:schemeClr val="accent6">
                            <a:lumMod val="75000"/>
                          </a:schemeClr>
                        </a:solidFill>
                      </a:defRPr>
                    </a:pPr>
                    <a:r>
                      <a:rPr lang="en-US" sz="16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  <a:t>y = -0,012x + 2,05</a:t>
                    </a:r>
                    <a:br>
                      <a:rPr lang="en-US" sz="16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</a:br>
                    <a:r>
                      <a:rPr lang="en-US" sz="16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  <a:t>R = 0,30</a:t>
                    </a:r>
                    <a:endParaRPr lang="en-US" sz="1600" b="1">
                      <a:solidFill>
                        <a:schemeClr val="accent6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PRESENTATION'!$AO$14:$AO$66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'FIG FOR PRESENTATION'!$CD$14:$CD$66</c:f>
              <c:numCache>
                <c:formatCode>0.00</c:formatCode>
                <c:ptCount val="53"/>
                <c:pt idx="0">
                  <c:v>2.0038333333333331</c:v>
                </c:pt>
                <c:pt idx="1">
                  <c:v>1.9795333333333334</c:v>
                </c:pt>
                <c:pt idx="2">
                  <c:v>2.0819000000000001</c:v>
                </c:pt>
                <c:pt idx="3">
                  <c:v>1.9876333333333331</c:v>
                </c:pt>
                <c:pt idx="4">
                  <c:v>1.9593499999999997</c:v>
                </c:pt>
                <c:pt idx="5">
                  <c:v>2.2258166666666668</c:v>
                </c:pt>
                <c:pt idx="6">
                  <c:v>2.3165333333333336</c:v>
                </c:pt>
                <c:pt idx="7">
                  <c:v>2.1051000000000002</c:v>
                </c:pt>
                <c:pt idx="8">
                  <c:v>2.0660666666666665</c:v>
                </c:pt>
                <c:pt idx="10">
                  <c:v>2.0708500000000001</c:v>
                </c:pt>
                <c:pt idx="11">
                  <c:v>2.0255333333333332</c:v>
                </c:pt>
                <c:pt idx="12">
                  <c:v>1.9594499999999997</c:v>
                </c:pt>
                <c:pt idx="13">
                  <c:v>2.0659333333333332</c:v>
                </c:pt>
                <c:pt idx="14">
                  <c:v>1.8669666666666667</c:v>
                </c:pt>
                <c:pt idx="15">
                  <c:v>1.9350500000000002</c:v>
                </c:pt>
                <c:pt idx="16">
                  <c:v>1.9808666666666666</c:v>
                </c:pt>
                <c:pt idx="17">
                  <c:v>1.9064833333333333</c:v>
                </c:pt>
                <c:pt idx="18">
                  <c:v>1.8088666666666668</c:v>
                </c:pt>
                <c:pt idx="19">
                  <c:v>2.0302666666666664</c:v>
                </c:pt>
                <c:pt idx="20">
                  <c:v>1.9576</c:v>
                </c:pt>
                <c:pt idx="21">
                  <c:v>2.0305833333333334</c:v>
                </c:pt>
                <c:pt idx="22">
                  <c:v>2.0179333333333331</c:v>
                </c:pt>
                <c:pt idx="23">
                  <c:v>1.9618333333333335</c:v>
                </c:pt>
                <c:pt idx="24">
                  <c:v>1.9258333333333335</c:v>
                </c:pt>
                <c:pt idx="25">
                  <c:v>1.9494166666666668</c:v>
                </c:pt>
                <c:pt idx="26">
                  <c:v>1.8994500000000001</c:v>
                </c:pt>
                <c:pt idx="27">
                  <c:v>1.9696833333333332</c:v>
                </c:pt>
                <c:pt idx="28">
                  <c:v>2.2057666666666664</c:v>
                </c:pt>
                <c:pt idx="29">
                  <c:v>2.0069166666666667</c:v>
                </c:pt>
                <c:pt idx="30">
                  <c:v>1.9494666666666667</c:v>
                </c:pt>
                <c:pt idx="31">
                  <c:v>2.0065500000000003</c:v>
                </c:pt>
                <c:pt idx="32">
                  <c:v>1.7973333333333334</c:v>
                </c:pt>
                <c:pt idx="33">
                  <c:v>1.7887666666666668</c:v>
                </c:pt>
                <c:pt idx="34">
                  <c:v>1.8627833333333335</c:v>
                </c:pt>
                <c:pt idx="35">
                  <c:v>1.8955000000000002</c:v>
                </c:pt>
                <c:pt idx="36">
                  <c:v>1.9585999999999999</c:v>
                </c:pt>
                <c:pt idx="37">
                  <c:v>1.9240333333333333</c:v>
                </c:pt>
                <c:pt idx="38">
                  <c:v>1.9536666666666669</c:v>
                </c:pt>
                <c:pt idx="39">
                  <c:v>1.8888833333333332</c:v>
                </c:pt>
                <c:pt idx="40">
                  <c:v>1.6942666666666666</c:v>
                </c:pt>
                <c:pt idx="41">
                  <c:v>1.8886499999999999</c:v>
                </c:pt>
                <c:pt idx="42">
                  <c:v>1.9000666666666666</c:v>
                </c:pt>
                <c:pt idx="43">
                  <c:v>1.8567666666666665</c:v>
                </c:pt>
                <c:pt idx="44">
                  <c:v>1.7293333333333332</c:v>
                </c:pt>
                <c:pt idx="45">
                  <c:v>1.7256499999999999</c:v>
                </c:pt>
                <c:pt idx="46">
                  <c:v>1.7379166666666663</c:v>
                </c:pt>
                <c:pt idx="47">
                  <c:v>1.8746666666666669</c:v>
                </c:pt>
                <c:pt idx="48">
                  <c:v>1.7305833333333334</c:v>
                </c:pt>
                <c:pt idx="49">
                  <c:v>1.7585666666666668</c:v>
                </c:pt>
                <c:pt idx="50">
                  <c:v>1.6838500000000003</c:v>
                </c:pt>
                <c:pt idx="51">
                  <c:v>1.9853500000000004</c:v>
                </c:pt>
                <c:pt idx="52">
                  <c:v>1.8537166666666665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5E6D-7A40-9A77-CB5F478F6F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.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C, MJ/(m</a:t>
                </a:r>
                <a:r>
                  <a:rPr lang="en-US" sz="1800" baseline="30000">
                    <a:effectLst/>
                  </a:rPr>
                  <a:t>3</a:t>
                </a:r>
                <a:r>
                  <a:rPr lang="en-US" sz="1800">
                    <a:effectLst/>
                  </a:rPr>
                  <a:t>·K)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layout>
        <c:manualLayout>
          <c:xMode val="edge"/>
          <c:yMode val="edge"/>
          <c:x val="0.13362980955933126"/>
          <c:y val="4.134355327701101E-2"/>
          <c:w val="0.26478319909256259"/>
          <c:h val="0.17066136294888984"/>
        </c:manualLayout>
      </c:layout>
      <c:overlay val="1"/>
      <c:spPr>
        <a:solidFill>
          <a:schemeClr val="bg1"/>
        </a:solidFill>
        <a:ln>
          <a:solidFill>
            <a:schemeClr val="tx1"/>
          </a:solidFill>
        </a:ln>
      </c:spPr>
      <c:txPr>
        <a:bodyPr/>
        <a:lstStyle/>
        <a:p>
          <a:pPr>
            <a:defRPr sz="1600"/>
          </a:pPr>
          <a:endParaRPr lang="ru-RU"/>
        </a:p>
      </c:txPr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FOR PRESENTATION'!$R$55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'FIG FOR PRESENTATION'!$AO$55:$AO$57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'FIG FOR PRESENTATION'!$BI$55:$BI$57</c:f>
              <c:numCache>
                <c:formatCode>0</c:formatCode>
                <c:ptCount val="3"/>
                <c:pt idx="0">
                  <c:v>4034.5566666666668</c:v>
                </c:pt>
                <c:pt idx="1">
                  <c:v>4425.163333333333</c:v>
                </c:pt>
                <c:pt idx="2">
                  <c:v>4912.4766666666665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4FC-D545-A3BE-F92613A5FC6A}"/>
            </c:ext>
          </c:extLst>
        </c:ser>
        <c:ser>
          <c:idx val="0"/>
          <c:order val="1"/>
          <c:tx>
            <c:strRef>
              <c:f>'FIG FOR PRESENTATION'!$R$58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E5F8">
                  <a:alpha val="50196"/>
                </a:srgbClr>
              </a:solidFill>
              <a:ln w="15875">
                <a:solidFill>
                  <a:srgbClr val="00B0F0"/>
                </a:solidFill>
              </a:ln>
              <a:effectLst/>
            </c:spPr>
          </c:marker>
          <c:xVal>
            <c:numRef>
              <c:f>'FIG FOR PRESENTATION'!$AO$58:$AO$66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'FIG FOR PRESENTATION'!$BI$58:$BI$66</c:f>
              <c:numCache>
                <c:formatCode>0</c:formatCode>
                <c:ptCount val="9"/>
                <c:pt idx="0">
                  <c:v>4314.9333333333334</c:v>
                </c:pt>
                <c:pt idx="1">
                  <c:v>4157.8500000000004</c:v>
                </c:pt>
                <c:pt idx="2">
                  <c:v>4505.0200000000004</c:v>
                </c:pt>
                <c:pt idx="3">
                  <c:v>4296.503333333334</c:v>
                </c:pt>
                <c:pt idx="4">
                  <c:v>4232.5933333333332</c:v>
                </c:pt>
                <c:pt idx="5">
                  <c:v>4190.4233333333332</c:v>
                </c:pt>
                <c:pt idx="6">
                  <c:v>3844.44</c:v>
                </c:pt>
                <c:pt idx="7">
                  <c:v>4160.8500000000004</c:v>
                </c:pt>
                <c:pt idx="8">
                  <c:v>3858.8433333333337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4FC-D545-A3BE-F92613A5FC6A}"/>
            </c:ext>
          </c:extLst>
        </c:ser>
        <c:ser>
          <c:idx val="5"/>
          <c:order val="2"/>
          <c:tx>
            <c:strRef>
              <c:f>'FIG FOR PRESENTATION'!$R$14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7"/>
            <c:spPr>
              <a:solidFill>
                <a:srgbClr val="00FF00">
                  <a:alpha val="50000"/>
                </a:srgbClr>
              </a:solidFill>
              <a:ln w="19050">
                <a:solidFill>
                  <a:srgbClr val="00F401"/>
                </a:solidFill>
              </a:ln>
            </c:spPr>
          </c:marker>
          <c:xVal>
            <c:numRef>
              <c:f>'FIG FOR PRESENTATION'!$AO$14:$AO$27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'FIG FOR PRESENTATION'!$BI$14:$BI$27</c:f>
              <c:numCache>
                <c:formatCode>0</c:formatCode>
                <c:ptCount val="14"/>
                <c:pt idx="0">
                  <c:v>4344.6166666666677</c:v>
                </c:pt>
                <c:pt idx="1">
                  <c:v>4235.7366666666667</c:v>
                </c:pt>
                <c:pt idx="2">
                  <c:v>3586.623333333333</c:v>
                </c:pt>
                <c:pt idx="3">
                  <c:v>3537.65</c:v>
                </c:pt>
                <c:pt idx="4">
                  <c:v>3688.3033333333333</c:v>
                </c:pt>
                <c:pt idx="5">
                  <c:v>3511.5733333333337</c:v>
                </c:pt>
                <c:pt idx="6">
                  <c:v>4450.376666666667</c:v>
                </c:pt>
                <c:pt idx="7">
                  <c:v>4068.8933333333334</c:v>
                </c:pt>
                <c:pt idx="8">
                  <c:v>3655.4233333333336</c:v>
                </c:pt>
                <c:pt idx="10">
                  <c:v>3525.6433333333334</c:v>
                </c:pt>
                <c:pt idx="11">
                  <c:v>4740.1166666666668</c:v>
                </c:pt>
                <c:pt idx="12">
                  <c:v>3936.1333333333337</c:v>
                </c:pt>
                <c:pt idx="13">
                  <c:v>3745.4333333333329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4FC-D545-A3BE-F92613A5FC6A}"/>
            </c:ext>
          </c:extLst>
        </c:ser>
        <c:ser>
          <c:idx val="6"/>
          <c:order val="3"/>
          <c:tx>
            <c:strRef>
              <c:f>'FIG FOR PRESENTATION'!$R$28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'FIG FOR PRESENTATION'!$AO$28:$AO$45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'FIG FOR PRESENTATION'!$BI$28:$BI$45</c:f>
              <c:numCache>
                <c:formatCode>0</c:formatCode>
                <c:ptCount val="18"/>
                <c:pt idx="0">
                  <c:v>3952.9300000000003</c:v>
                </c:pt>
                <c:pt idx="1">
                  <c:v>3898.4433333333332</c:v>
                </c:pt>
                <c:pt idx="2">
                  <c:v>5049.4766666666665</c:v>
                </c:pt>
                <c:pt idx="3">
                  <c:v>4922.4966666666669</c:v>
                </c:pt>
                <c:pt idx="4">
                  <c:v>4173.3233333333337</c:v>
                </c:pt>
                <c:pt idx="5">
                  <c:v>4627.3300000000008</c:v>
                </c:pt>
                <c:pt idx="6">
                  <c:v>3487.5333333333328</c:v>
                </c:pt>
                <c:pt idx="7">
                  <c:v>3955.22</c:v>
                </c:pt>
                <c:pt idx="8">
                  <c:v>3806.51</c:v>
                </c:pt>
                <c:pt idx="9">
                  <c:v>4244.4966666666669</c:v>
                </c:pt>
                <c:pt idx="10">
                  <c:v>4659.3166666666666</c:v>
                </c:pt>
                <c:pt idx="11">
                  <c:v>4714.57</c:v>
                </c:pt>
                <c:pt idx="12">
                  <c:v>4505.4533333333338</c:v>
                </c:pt>
                <c:pt idx="13">
                  <c:v>4572.54</c:v>
                </c:pt>
                <c:pt idx="14">
                  <c:v>3478.2566666666667</c:v>
                </c:pt>
                <c:pt idx="15">
                  <c:v>3805.78</c:v>
                </c:pt>
                <c:pt idx="16">
                  <c:v>3755.8566666666666</c:v>
                </c:pt>
                <c:pt idx="17">
                  <c:v>3646.2933333333335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4FC-D545-A3BE-F92613A5FC6A}"/>
            </c:ext>
          </c:extLst>
        </c:ser>
        <c:ser>
          <c:idx val="7"/>
          <c:order val="4"/>
          <c:tx>
            <c:strRef>
              <c:f>'FIG FOR PRESENTATION'!$R$46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'FIG FOR PRESENTATION'!$AO$46:$AO$54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'FIG FOR PRESENTATION'!$BI$46:$BI$54</c:f>
              <c:numCache>
                <c:formatCode>0</c:formatCode>
                <c:ptCount val="9"/>
                <c:pt idx="0">
                  <c:v>4266.8233333333337</c:v>
                </c:pt>
                <c:pt idx="1">
                  <c:v>4143.996666666666</c:v>
                </c:pt>
                <c:pt idx="2">
                  <c:v>4738.3533333333335</c:v>
                </c:pt>
                <c:pt idx="3">
                  <c:v>3712.8666666666668</c:v>
                </c:pt>
                <c:pt idx="4">
                  <c:v>3724.8833333333332</c:v>
                </c:pt>
                <c:pt idx="5">
                  <c:v>3830.3633333333332</c:v>
                </c:pt>
                <c:pt idx="6">
                  <c:v>3520.91</c:v>
                </c:pt>
                <c:pt idx="7">
                  <c:v>3712.4599999999996</c:v>
                </c:pt>
                <c:pt idx="8">
                  <c:v>3532.8633333333332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14FC-D545-A3BE-F92613A5FC6A}"/>
            </c:ext>
          </c:extLst>
        </c:ser>
        <c:ser>
          <c:idx val="4"/>
          <c:order val="5"/>
          <c:tx>
            <c:strRef>
              <c:f>'FIG FOR PRESENTATION'!$R$12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'FIG FOR PRESENTATION'!$AO$12:$AO$13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'FIG FOR PRESENTATION'!$BI$12:$BI$13</c:f>
              <c:numCache>
                <c:formatCode>0</c:formatCode>
                <c:ptCount val="2"/>
                <c:pt idx="1">
                  <c:v>4508.2733333333335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14FC-D545-A3BE-F92613A5FC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 marL="0" marR="0" lvl="0" indent="0" algn="ctr" defTabSz="914400" rtl="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Calibri" panose="020F0502020204030204" pitchFamily="34" charset="0"/>
                    <a:ea typeface="+mn-ea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in val="3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800"/>
                </a:pPr>
                <a:r>
                  <a:rPr lang="en-US" sz="1800"/>
                  <a:t>Vp, </a:t>
                </a:r>
                <a:r>
                  <a:rPr lang="ru-RU" sz="1800"/>
                  <a:t>m</a:t>
                </a:r>
                <a:r>
                  <a:rPr lang="en-US" sz="1800"/>
                  <a:t>/s</a:t>
                </a:r>
                <a:endParaRPr lang="ru-RU" sz="1800"/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</c:plotArea>
    <c:legend>
      <c:legendPos val="l"/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Calibri" panose="020F0502020204030204" pitchFamily="34" charset="0"/>
          <a:cs typeface="Calibri" panose="020F050202020403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FOR PRESENTATION'!$R$55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xVal>
            <c:numRef>
              <c:f>'FIG FOR PRESENTATION'!$AO$55:$AO$57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'FIG FOR PRESENTATION'!$BD$55:$BD$57</c:f>
              <c:numCache>
                <c:formatCode>0</c:formatCode>
                <c:ptCount val="3"/>
                <c:pt idx="0">
                  <c:v>21.999209343831595</c:v>
                </c:pt>
                <c:pt idx="1">
                  <c:v>41.176051355321782</c:v>
                </c:pt>
                <c:pt idx="2">
                  <c:v>56.653743912977326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A44-314D-B5EF-55715BD12BC0}"/>
            </c:ext>
          </c:extLst>
        </c:ser>
        <c:ser>
          <c:idx val="0"/>
          <c:order val="1"/>
          <c:tx>
            <c:strRef>
              <c:f>'FIG FOR PRESENTATION'!$R$58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xVal>
            <c:numRef>
              <c:f>'FIG FOR PRESENTATION'!$AO$58:$AO$66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'FIG FOR PRESENTATION'!$BD$58:$BD$66</c:f>
              <c:numCache>
                <c:formatCode>0</c:formatCode>
                <c:ptCount val="9"/>
                <c:pt idx="0">
                  <c:v>39.774463499653429</c:v>
                </c:pt>
                <c:pt idx="1">
                  <c:v>28.598013257129548</c:v>
                </c:pt>
                <c:pt idx="2">
                  <c:v>41.627156969579666</c:v>
                </c:pt>
                <c:pt idx="3">
                  <c:v>32.990861540911773</c:v>
                </c:pt>
                <c:pt idx="4">
                  <c:v>34.236067166139257</c:v>
                </c:pt>
                <c:pt idx="5">
                  <c:v>28.725204082178571</c:v>
                </c:pt>
                <c:pt idx="6">
                  <c:v>24.486999514283713</c:v>
                </c:pt>
                <c:pt idx="7">
                  <c:v>24.995980282041646</c:v>
                </c:pt>
                <c:pt idx="8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A44-314D-B5EF-55715BD12BC0}"/>
            </c:ext>
          </c:extLst>
        </c:ser>
        <c:ser>
          <c:idx val="5"/>
          <c:order val="2"/>
          <c:tx>
            <c:strRef>
              <c:f>'FIG FOR PRESENTATION'!$R$14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xVal>
            <c:numRef>
              <c:f>'FIG FOR PRESENTATION'!$AO$14:$AO$27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'FIG FOR PRESENTATION'!$BD$14:$BD$27</c:f>
              <c:numCache>
                <c:formatCode>0</c:formatCode>
                <c:ptCount val="14"/>
                <c:pt idx="0">
                  <c:v>28.167357164714641</c:v>
                </c:pt>
                <c:pt idx="1">
                  <c:v>28.386927449544917</c:v>
                </c:pt>
                <c:pt idx="2">
                  <c:v>15.728278363167307</c:v>
                </c:pt>
                <c:pt idx="3">
                  <c:v>15.06033192399328</c:v>
                </c:pt>
                <c:pt idx="4">
                  <c:v>16.54728340504326</c:v>
                </c:pt>
                <c:pt idx="5">
                  <c:v>13.954115190477342</c:v>
                </c:pt>
                <c:pt idx="6">
                  <c:v>39.005384667254162</c:v>
                </c:pt>
                <c:pt idx="7">
                  <c:v>27.069973955930063</c:v>
                </c:pt>
                <c:pt idx="8">
                  <c:v>16.749600771124243</c:v>
                </c:pt>
                <c:pt idx="10">
                  <c:v>14.235892853815143</c:v>
                </c:pt>
                <c:pt idx="11">
                  <c:v>95.344431109269763</c:v>
                </c:pt>
                <c:pt idx="12">
                  <c:v>22.506670152556584</c:v>
                </c:pt>
                <c:pt idx="13">
                  <c:v>22.553051576832775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A44-314D-B5EF-55715BD12BC0}"/>
            </c:ext>
          </c:extLst>
        </c:ser>
        <c:ser>
          <c:idx val="6"/>
          <c:order val="3"/>
          <c:tx>
            <c:strRef>
              <c:f>'FIG FOR PRESENTATION'!$R$28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'FIG FOR PRESENTATION'!$AO$28:$AO$45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'FIG FOR PRESENTATION'!$BD$28:$BD$45</c:f>
              <c:numCache>
                <c:formatCode>0</c:formatCode>
                <c:ptCount val="18"/>
                <c:pt idx="0">
                  <c:v>23.437543143502484</c:v>
                </c:pt>
                <c:pt idx="1">
                  <c:v>20.446002932009282</c:v>
                </c:pt>
                <c:pt idx="2">
                  <c:v>93.325948291421213</c:v>
                </c:pt>
                <c:pt idx="3">
                  <c:v>68.55672545463554</c:v>
                </c:pt>
                <c:pt idx="4">
                  <c:v>26.525175818750558</c:v>
                </c:pt>
                <c:pt idx="5">
                  <c:v>45.558273655803355</c:v>
                </c:pt>
                <c:pt idx="6">
                  <c:v>14.648783952401354</c:v>
                </c:pt>
                <c:pt idx="7">
                  <c:v>21.683261336891455</c:v>
                </c:pt>
                <c:pt idx="8">
                  <c:v>19.106213001363994</c:v>
                </c:pt>
                <c:pt idx="9">
                  <c:v>30.465986218237013</c:v>
                </c:pt>
                <c:pt idx="10">
                  <c:v>49.319454933595388</c:v>
                </c:pt>
                <c:pt idx="11">
                  <c:v>47.449593475646807</c:v>
                </c:pt>
                <c:pt idx="12">
                  <c:v>47.580626743498925</c:v>
                </c:pt>
                <c:pt idx="13">
                  <c:v>37.044228182021996</c:v>
                </c:pt>
                <c:pt idx="14">
                  <c:v>16.425011681540134</c:v>
                </c:pt>
                <c:pt idx="15">
                  <c:v>25.999761863177724</c:v>
                </c:pt>
                <c:pt idx="16">
                  <c:v>22.31600135355426</c:v>
                </c:pt>
                <c:pt idx="17">
                  <c:v>21.817215556996626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A44-314D-B5EF-55715BD12BC0}"/>
            </c:ext>
          </c:extLst>
        </c:ser>
        <c:ser>
          <c:idx val="7"/>
          <c:order val="4"/>
          <c:tx>
            <c:strRef>
              <c:f>'FIG FOR PRESENTATION'!$R$46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'FIG FOR PRESENTATION'!$AO$46:$AO$54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'FIG FOR PRESENTATION'!$BD$46:$BD$54</c:f>
              <c:numCache>
                <c:formatCode>0</c:formatCode>
                <c:ptCount val="9"/>
                <c:pt idx="0">
                  <c:v>29.996183387260796</c:v>
                </c:pt>
                <c:pt idx="1">
                  <c:v>27.878078926388003</c:v>
                </c:pt>
                <c:pt idx="2">
                  <c:v>54.91729103463004</c:v>
                </c:pt>
                <c:pt idx="3">
                  <c:v>18.158549035458257</c:v>
                </c:pt>
                <c:pt idx="4">
                  <c:v>18.001029707824475</c:v>
                </c:pt>
                <c:pt idx="5">
                  <c:v>17.982149162972618</c:v>
                </c:pt>
                <c:pt idx="6">
                  <c:v>15.9342911370131</c:v>
                </c:pt>
                <c:pt idx="7">
                  <c:v>16.543380325926485</c:v>
                </c:pt>
                <c:pt idx="8">
                  <c:v>17.665397080373435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A44-314D-B5EF-55715BD12BC0}"/>
            </c:ext>
          </c:extLst>
        </c:ser>
        <c:ser>
          <c:idx val="4"/>
          <c:order val="5"/>
          <c:tx>
            <c:strRef>
              <c:f>'FIG FOR PRESENTATION'!$R$12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'FIG FOR PRESENTATION'!$AO$12:$AO$13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'FIG FOR PRESENTATION'!$BD$12:$BD$13</c:f>
              <c:numCache>
                <c:formatCode>0</c:formatCode>
                <c:ptCount val="2"/>
                <c:pt idx="1">
                  <c:v>35.587099271246203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A44-314D-B5EF-55715BD12BC0}"/>
            </c:ext>
          </c:extLst>
        </c:ser>
        <c:ser>
          <c:idx val="1"/>
          <c:order val="6"/>
          <c:spPr>
            <a:ln w="19050">
              <a:noFill/>
            </a:ln>
          </c:spPr>
          <c:marker>
            <c:symbol val="none"/>
          </c:marker>
          <c:trendline>
            <c:spPr>
              <a:ln w="15875">
                <a:prstDash val="lgDash"/>
              </a:ln>
            </c:spPr>
            <c:trendlineType val="power"/>
            <c:dispRSqr val="1"/>
            <c:dispEq val="1"/>
            <c:trendlineLbl>
              <c:layout>
                <c:manualLayout>
                  <c:x val="7.4667193080056704E-2"/>
                  <c:y val="-0.25376892325888994"/>
                </c:manualLayout>
              </c:layout>
              <c:tx>
                <c:rich>
                  <a:bodyPr/>
                  <a:lstStyle/>
                  <a:p>
                    <a:pPr>
                      <a:defRPr sz="1600"/>
                    </a:pPr>
                    <a:r>
                      <a:rPr lang="en-US" sz="1600" b="1" baseline="0"/>
                      <a:t>y = 153</a:t>
                    </a:r>
                    <a:r>
                      <a:rPr lang="el-GR" sz="1600" b="1" i="0" u="none" strike="noStrike" baseline="0">
                        <a:effectLst/>
                      </a:rPr>
                      <a:t>Φ</a:t>
                    </a:r>
                    <a:r>
                      <a:rPr lang="en-US" sz="1600" b="1" i="0" u="none" strike="noStrike" baseline="-25000">
                        <a:effectLst/>
                      </a:rPr>
                      <a:t>e</a:t>
                    </a:r>
                    <a:r>
                      <a:rPr lang="en-US" sz="1600" b="1" i="0" u="none" strike="noStrike" baseline="0">
                        <a:effectLst/>
                      </a:rPr>
                      <a:t> </a:t>
                    </a:r>
                    <a:r>
                      <a:rPr lang="en-US" sz="1600" b="1" baseline="30000"/>
                      <a:t>-0,8</a:t>
                    </a:r>
                    <a:r>
                      <a:rPr lang="ru-RU" sz="1600" b="1" baseline="30000"/>
                      <a:t>2</a:t>
                    </a:r>
                    <a:br>
                      <a:rPr lang="en-US" sz="1600" b="1" baseline="0"/>
                    </a:br>
                    <a:r>
                      <a:rPr lang="en-US" sz="1600" b="1" baseline="0"/>
                      <a:t>R² = 0,5</a:t>
                    </a:r>
                    <a:r>
                      <a:rPr lang="ru-RU" sz="1600" b="1" baseline="0"/>
                      <a:t>8</a:t>
                    </a:r>
                    <a:endParaRPr lang="en-US" sz="1600" b="1"/>
                  </a:p>
                </c:rich>
              </c:tx>
              <c:numFmt formatCode="General" sourceLinked="0"/>
            </c:trendlineLbl>
          </c:trendline>
          <c:xVal>
            <c:numRef>
              <c:f>'FIG FOR PRESENTATION'!$AO$12:$AO$66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'FIG FOR PRESENTATION'!$BD$12:$BD$66</c:f>
              <c:numCache>
                <c:formatCode>0</c:formatCode>
                <c:ptCount val="55"/>
                <c:pt idx="1">
                  <c:v>35.587099271246203</c:v>
                </c:pt>
                <c:pt idx="2">
                  <c:v>28.167357164714641</c:v>
                </c:pt>
                <c:pt idx="3">
                  <c:v>28.386927449544917</c:v>
                </c:pt>
                <c:pt idx="4">
                  <c:v>15.728278363167307</c:v>
                </c:pt>
                <c:pt idx="5">
                  <c:v>15.06033192399328</c:v>
                </c:pt>
                <c:pt idx="6">
                  <c:v>16.54728340504326</c:v>
                </c:pt>
                <c:pt idx="7">
                  <c:v>13.954115190477342</c:v>
                </c:pt>
                <c:pt idx="8">
                  <c:v>39.005384667254162</c:v>
                </c:pt>
                <c:pt idx="9">
                  <c:v>27.069973955930063</c:v>
                </c:pt>
                <c:pt idx="10">
                  <c:v>16.749600771124243</c:v>
                </c:pt>
                <c:pt idx="12">
                  <c:v>14.235892853815143</c:v>
                </c:pt>
                <c:pt idx="13">
                  <c:v>95.344431109269763</c:v>
                </c:pt>
                <c:pt idx="14">
                  <c:v>22.506670152556584</c:v>
                </c:pt>
                <c:pt idx="15">
                  <c:v>22.553051576832775</c:v>
                </c:pt>
                <c:pt idx="16">
                  <c:v>23.437543143502484</c:v>
                </c:pt>
                <c:pt idx="17">
                  <c:v>20.446002932009282</c:v>
                </c:pt>
                <c:pt idx="18">
                  <c:v>93.325948291421213</c:v>
                </c:pt>
                <c:pt idx="19">
                  <c:v>68.55672545463554</c:v>
                </c:pt>
                <c:pt idx="20">
                  <c:v>26.525175818750558</c:v>
                </c:pt>
                <c:pt idx="21">
                  <c:v>45.558273655803355</c:v>
                </c:pt>
                <c:pt idx="22">
                  <c:v>14.648783952401354</c:v>
                </c:pt>
                <c:pt idx="23">
                  <c:v>21.683261336891455</c:v>
                </c:pt>
                <c:pt idx="24">
                  <c:v>19.106213001363994</c:v>
                </c:pt>
                <c:pt idx="25">
                  <c:v>30.465986218237013</c:v>
                </c:pt>
                <c:pt idx="26">
                  <c:v>49.319454933595388</c:v>
                </c:pt>
                <c:pt idx="27">
                  <c:v>47.449593475646807</c:v>
                </c:pt>
                <c:pt idx="28">
                  <c:v>47.580626743498925</c:v>
                </c:pt>
                <c:pt idx="29">
                  <c:v>37.044228182021996</c:v>
                </c:pt>
                <c:pt idx="30">
                  <c:v>16.425011681540134</c:v>
                </c:pt>
                <c:pt idx="31">
                  <c:v>25.999761863177724</c:v>
                </c:pt>
                <c:pt idx="32">
                  <c:v>22.31600135355426</c:v>
                </c:pt>
                <c:pt idx="33">
                  <c:v>21.817215556996626</c:v>
                </c:pt>
                <c:pt idx="34">
                  <c:v>29.996183387260796</c:v>
                </c:pt>
                <c:pt idx="35">
                  <c:v>27.878078926388003</c:v>
                </c:pt>
                <c:pt idx="36">
                  <c:v>54.91729103463004</c:v>
                </c:pt>
                <c:pt idx="37">
                  <c:v>18.158549035458257</c:v>
                </c:pt>
                <c:pt idx="38">
                  <c:v>18.001029707824475</c:v>
                </c:pt>
                <c:pt idx="39">
                  <c:v>17.982149162972618</c:v>
                </c:pt>
                <c:pt idx="40">
                  <c:v>15.9342911370131</c:v>
                </c:pt>
                <c:pt idx="41">
                  <c:v>16.543380325926485</c:v>
                </c:pt>
                <c:pt idx="42">
                  <c:v>17.665397080373435</c:v>
                </c:pt>
                <c:pt idx="43">
                  <c:v>21.999209343831595</c:v>
                </c:pt>
                <c:pt idx="44">
                  <c:v>41.176051355321782</c:v>
                </c:pt>
                <c:pt idx="45">
                  <c:v>56.653743912977326</c:v>
                </c:pt>
                <c:pt idx="46">
                  <c:v>39.774463499653429</c:v>
                </c:pt>
                <c:pt idx="47">
                  <c:v>28.598013257129548</c:v>
                </c:pt>
                <c:pt idx="48">
                  <c:v>41.627156969579666</c:v>
                </c:pt>
                <c:pt idx="49">
                  <c:v>32.990861540911773</c:v>
                </c:pt>
                <c:pt idx="50">
                  <c:v>34.236067166139257</c:v>
                </c:pt>
                <c:pt idx="51">
                  <c:v>28.725204082178571</c:v>
                </c:pt>
                <c:pt idx="52">
                  <c:v>24.486999514283713</c:v>
                </c:pt>
                <c:pt idx="53">
                  <c:v>24.995980282041646</c:v>
                </c:pt>
                <c:pt idx="54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A44-314D-B5EF-55715BD12B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logBase val="10"/>
          <c:orientation val="minMax"/>
          <c:min val="1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>
              <a:prstDash val="solid"/>
            </a:ln>
          </c:spPr>
        </c:min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R, Ohm·m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prstDash val="dash"/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layout>
        <c:manualLayout>
          <c:xMode val="edge"/>
          <c:yMode val="edge"/>
          <c:x val="0.14434743283742799"/>
          <c:y val="0.52947783537088589"/>
          <c:w val="0.18649979362202318"/>
          <c:h val="0.30764835324255446"/>
        </c:manualLayout>
      </c:layout>
      <c:overlay val="1"/>
      <c:spPr>
        <a:solidFill>
          <a:schemeClr val="bg1"/>
        </a:solidFill>
        <a:ln>
          <a:solidFill>
            <a:schemeClr val="tx1"/>
          </a:solidFill>
        </a:ln>
      </c:spPr>
      <c:txPr>
        <a:bodyPr/>
        <a:lstStyle/>
        <a:p>
          <a:pPr>
            <a:defRPr sz="1600"/>
          </a:pPr>
          <a:endParaRPr lang="ru-RU"/>
        </a:p>
      </c:txPr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FOR PRESENTATION'!$R$55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</c:marker>
          <c:xVal>
            <c:numRef>
              <c:f>'FIG FOR PRESENTATION'!$AO$55:$AO$57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'FIG FOR PRESENTATION'!$AP$55:$AP$57</c:f>
              <c:numCache>
                <c:formatCode>0.00</c:formatCode>
                <c:ptCount val="3"/>
                <c:pt idx="0">
                  <c:v>2.2827484709289814</c:v>
                </c:pt>
                <c:pt idx="1">
                  <c:v>2.3879648124527404</c:v>
                </c:pt>
                <c:pt idx="2">
                  <c:v>2.4341196249051817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143-A543-BD89-F98E1581C7CA}"/>
            </c:ext>
          </c:extLst>
        </c:ser>
        <c:ser>
          <c:idx val="0"/>
          <c:order val="1"/>
          <c:tx>
            <c:strRef>
              <c:f>'FIG FOR PRESENTATION'!$R$58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xVal>
            <c:numRef>
              <c:f>'FIG FOR PRESENTATION'!$AO$58:$AO$66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'FIG FOR PRESENTATION'!$AP$58:$AP$66</c:f>
              <c:numCache>
                <c:formatCode>0.00</c:formatCode>
                <c:ptCount val="9"/>
                <c:pt idx="0">
                  <c:v>2.3867457505474428</c:v>
                </c:pt>
                <c:pt idx="1">
                  <c:v>2.4186926968735194</c:v>
                </c:pt>
                <c:pt idx="2">
                  <c:v>2.4284729913730918</c:v>
                </c:pt>
                <c:pt idx="3">
                  <c:v>2.3907361993635736</c:v>
                </c:pt>
                <c:pt idx="4">
                  <c:v>2.4040095878779781</c:v>
                </c:pt>
                <c:pt idx="5">
                  <c:v>2.3458595679662393</c:v>
                </c:pt>
                <c:pt idx="6">
                  <c:v>2.2875446215094395</c:v>
                </c:pt>
                <c:pt idx="7">
                  <c:v>2.2886929794247837</c:v>
                </c:pt>
                <c:pt idx="8">
                  <c:v>2.2638207616756847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143-A543-BD89-F98E1581C7CA}"/>
            </c:ext>
          </c:extLst>
        </c:ser>
        <c:ser>
          <c:idx val="5"/>
          <c:order val="2"/>
          <c:tx>
            <c:strRef>
              <c:f>'FIG FOR PRESENTATION'!$R$14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xVal>
            <c:numRef>
              <c:f>'FIG FOR PRESENTATION'!$AO$14:$AO$27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'FIG FOR PRESENTATION'!$AP$14:$AP$27</c:f>
              <c:numCache>
                <c:formatCode>0.00</c:formatCode>
                <c:ptCount val="14"/>
                <c:pt idx="0">
                  <c:v>2.4702629287615139</c:v>
                </c:pt>
                <c:pt idx="1">
                  <c:v>2.5144912361789915</c:v>
                </c:pt>
                <c:pt idx="2">
                  <c:v>2.3838452608239864</c:v>
                </c:pt>
                <c:pt idx="3">
                  <c:v>2.3850770421340202</c:v>
                </c:pt>
                <c:pt idx="4">
                  <c:v>2.3856405967924816</c:v>
                </c:pt>
                <c:pt idx="5">
                  <c:v>2.3855277460845801</c:v>
                </c:pt>
                <c:pt idx="6">
                  <c:v>2.5325266434829685</c:v>
                </c:pt>
                <c:pt idx="7">
                  <c:v>2.5263132905507648</c:v>
                </c:pt>
                <c:pt idx="8">
                  <c:v>2.4039605872723526</c:v>
                </c:pt>
                <c:pt idx="9">
                  <c:v>2.4456306779899712</c:v>
                </c:pt>
                <c:pt idx="10">
                  <c:v>2.4012156992513347</c:v>
                </c:pt>
                <c:pt idx="11" formatCode="0.0">
                  <c:v>2.5897647339320415</c:v>
                </c:pt>
                <c:pt idx="12">
                  <c:v>2.5398711488554704</c:v>
                </c:pt>
                <c:pt idx="13">
                  <c:v>2.5466367859835528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143-A543-BD89-F98E1581C7CA}"/>
            </c:ext>
          </c:extLst>
        </c:ser>
        <c:ser>
          <c:idx val="6"/>
          <c:order val="3"/>
          <c:tx>
            <c:strRef>
              <c:f>'FIG FOR PRESENTATION'!$R$28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'FIG FOR PRESENTATION'!$AO$28:$AO$45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'FIG FOR PRESENTATION'!$AP$28:$AP$45</c:f>
              <c:numCache>
                <c:formatCode>0.00</c:formatCode>
                <c:ptCount val="18"/>
                <c:pt idx="0">
                  <c:v>2.3995242717016345</c:v>
                </c:pt>
                <c:pt idx="1">
                  <c:v>2.3747707452214328</c:v>
                </c:pt>
                <c:pt idx="2">
                  <c:v>2.5996461303577272</c:v>
                </c:pt>
                <c:pt idx="3">
                  <c:v>2.577936323451985</c:v>
                </c:pt>
                <c:pt idx="4">
                  <c:v>2.4230862928509023</c:v>
                </c:pt>
                <c:pt idx="5">
                  <c:v>2.564959594716548</c:v>
                </c:pt>
                <c:pt idx="6">
                  <c:v>2.3525196463320626</c:v>
                </c:pt>
                <c:pt idx="7">
                  <c:v>2.3740340569662881</c:v>
                </c:pt>
                <c:pt idx="8">
                  <c:v>2.3869721661255028</c:v>
                </c:pt>
                <c:pt idx="9">
                  <c:v>2.4489993157144667</c:v>
                </c:pt>
                <c:pt idx="10">
                  <c:v>2.5393447495786652</c:v>
                </c:pt>
                <c:pt idx="11">
                  <c:v>2.5646515623473274</c:v>
                </c:pt>
                <c:pt idx="12">
                  <c:v>2.5374559847740525</c:v>
                </c:pt>
                <c:pt idx="13">
                  <c:v>2.520061282500706</c:v>
                </c:pt>
                <c:pt idx="14" formatCode="0.0">
                  <c:v>2.4536549052206782</c:v>
                </c:pt>
                <c:pt idx="15" formatCode="0.0">
                  <c:v>2.4699811700353589</c:v>
                </c:pt>
                <c:pt idx="16">
                  <c:v>2.455253368888437</c:v>
                </c:pt>
                <c:pt idx="17">
                  <c:v>2.4627454325241334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143-A543-BD89-F98E1581C7CA}"/>
            </c:ext>
          </c:extLst>
        </c:ser>
        <c:ser>
          <c:idx val="7"/>
          <c:order val="4"/>
          <c:tx>
            <c:strRef>
              <c:f>'FIG FOR PRESENTATION'!$R$46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'FIG FOR PRESENTATION'!$AO$46:$AO$54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'FIG FOR PRESENTATION'!$AP$46:$AP$54</c:f>
              <c:numCache>
                <c:formatCode>0.00</c:formatCode>
                <c:ptCount val="9"/>
                <c:pt idx="0">
                  <c:v>2.4018032125533786</c:v>
                </c:pt>
                <c:pt idx="1">
                  <c:v>2.4092586097384152</c:v>
                </c:pt>
                <c:pt idx="2">
                  <c:v>2.6224915590624747</c:v>
                </c:pt>
                <c:pt idx="3">
                  <c:v>2.3379388213161167</c:v>
                </c:pt>
                <c:pt idx="4">
                  <c:v>2.3348875134480882</c:v>
                </c:pt>
                <c:pt idx="5">
                  <c:v>2.3697721951356274</c:v>
                </c:pt>
                <c:pt idx="6">
                  <c:v>2.277625705629275</c:v>
                </c:pt>
                <c:pt idx="7" formatCode="0.0">
                  <c:v>2.3037917043916787</c:v>
                </c:pt>
                <c:pt idx="8" formatCode="0.0">
                  <c:v>2.2786127751606489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143-A543-BD89-F98E1581C7CA}"/>
            </c:ext>
          </c:extLst>
        </c:ser>
        <c:ser>
          <c:idx val="4"/>
          <c:order val="5"/>
          <c:tx>
            <c:strRef>
              <c:f>'FIG FOR PRESENTATION'!$R$12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'FIG FOR PRESENTATION'!$AO$12:$AO$13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'FIG FOR PRESENTATION'!$AP$12:$AP$13</c:f>
              <c:numCache>
                <c:formatCode>0.00</c:formatCode>
                <c:ptCount val="2"/>
                <c:pt idx="0" formatCode="0.0">
                  <c:v>2.3609076699151506</c:v>
                </c:pt>
                <c:pt idx="1">
                  <c:v>2.6230666143113623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143-A543-BD89-F98E1581C7CA}"/>
            </c:ext>
          </c:extLst>
        </c:ser>
        <c:ser>
          <c:idx val="9"/>
          <c:order val="6"/>
          <c:spPr>
            <a:ln w="19050">
              <a:noFill/>
            </a:ln>
          </c:spPr>
          <c:marker>
            <c:symbol val="none"/>
          </c:marker>
          <c:trendline>
            <c:spPr>
              <a:ln w="15875"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6.0747405012484393E-2"/>
                  <c:y val="-0.30479193870168919"/>
                </c:manualLayout>
              </c:layout>
              <c:tx>
                <c:rich>
                  <a:bodyPr/>
                  <a:lstStyle/>
                  <a:p>
                    <a:pPr>
                      <a:defRPr b="1"/>
                    </a:pPr>
                    <a:r>
                      <a:rPr lang="en-US" sz="1600" b="1" baseline="0"/>
                      <a:t>y = -0,03x + 2,69</a:t>
                    </a:r>
                    <a:br>
                      <a:rPr lang="en-US" sz="1600" b="1" baseline="0"/>
                    </a:br>
                    <a:r>
                      <a:rPr lang="en-US" sz="1600" b="1" baseline="0"/>
                      <a:t>R = 0,98</a:t>
                    </a:r>
                    <a:endParaRPr lang="en-US" sz="1600" b="1"/>
                  </a:p>
                </c:rich>
              </c:tx>
              <c:numFmt formatCode="General" sourceLinked="0"/>
            </c:trendlineLbl>
          </c:trendline>
          <c:xVal>
            <c:numRef>
              <c:f>'FIG FOR PRESENTATION'!$AO$12:$AO$66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'FIG FOR PRESENTATION'!$AP$12:$AP$66</c:f>
              <c:numCache>
                <c:formatCode>0.00</c:formatCode>
                <c:ptCount val="55"/>
                <c:pt idx="0" formatCode="0.0">
                  <c:v>2.3609076699151506</c:v>
                </c:pt>
                <c:pt idx="1">
                  <c:v>2.6230666143113623</c:v>
                </c:pt>
                <c:pt idx="2">
                  <c:v>2.4702629287615139</c:v>
                </c:pt>
                <c:pt idx="3">
                  <c:v>2.5144912361789915</c:v>
                </c:pt>
                <c:pt idx="4">
                  <c:v>2.3838452608239864</c:v>
                </c:pt>
                <c:pt idx="5">
                  <c:v>2.3850770421340202</c:v>
                </c:pt>
                <c:pt idx="6">
                  <c:v>2.3856405967924816</c:v>
                </c:pt>
                <c:pt idx="7">
                  <c:v>2.3855277460845801</c:v>
                </c:pt>
                <c:pt idx="8">
                  <c:v>2.5325266434829685</c:v>
                </c:pt>
                <c:pt idx="9">
                  <c:v>2.5263132905507648</c:v>
                </c:pt>
                <c:pt idx="10">
                  <c:v>2.4039605872723526</c:v>
                </c:pt>
                <c:pt idx="11">
                  <c:v>2.4456306779899712</c:v>
                </c:pt>
                <c:pt idx="12">
                  <c:v>2.4012156992513347</c:v>
                </c:pt>
                <c:pt idx="13" formatCode="0.0">
                  <c:v>2.5897647339320415</c:v>
                </c:pt>
                <c:pt idx="14">
                  <c:v>2.5398711488554704</c:v>
                </c:pt>
                <c:pt idx="15">
                  <c:v>2.5466367859835528</c:v>
                </c:pt>
                <c:pt idx="16">
                  <c:v>2.3995242717016345</c:v>
                </c:pt>
                <c:pt idx="17">
                  <c:v>2.3747707452214328</c:v>
                </c:pt>
                <c:pt idx="18">
                  <c:v>2.5996461303577272</c:v>
                </c:pt>
                <c:pt idx="19">
                  <c:v>2.577936323451985</c:v>
                </c:pt>
                <c:pt idx="20">
                  <c:v>2.4230862928509023</c:v>
                </c:pt>
                <c:pt idx="21">
                  <c:v>2.564959594716548</c:v>
                </c:pt>
                <c:pt idx="22">
                  <c:v>2.3525196463320626</c:v>
                </c:pt>
                <c:pt idx="23">
                  <c:v>2.3740340569662881</c:v>
                </c:pt>
                <c:pt idx="24">
                  <c:v>2.3869721661255028</c:v>
                </c:pt>
                <c:pt idx="25">
                  <c:v>2.4489993157144667</c:v>
                </c:pt>
                <c:pt idx="26">
                  <c:v>2.5393447495786652</c:v>
                </c:pt>
                <c:pt idx="27">
                  <c:v>2.5646515623473274</c:v>
                </c:pt>
                <c:pt idx="28">
                  <c:v>2.5374559847740525</c:v>
                </c:pt>
                <c:pt idx="29">
                  <c:v>2.520061282500706</c:v>
                </c:pt>
                <c:pt idx="30" formatCode="0.0">
                  <c:v>2.4536549052206782</c:v>
                </c:pt>
                <c:pt idx="31" formatCode="0.0">
                  <c:v>2.4699811700353589</c:v>
                </c:pt>
                <c:pt idx="32">
                  <c:v>2.455253368888437</c:v>
                </c:pt>
                <c:pt idx="33">
                  <c:v>2.4627454325241334</c:v>
                </c:pt>
                <c:pt idx="34">
                  <c:v>2.4018032125533786</c:v>
                </c:pt>
                <c:pt idx="35">
                  <c:v>2.4092586097384152</c:v>
                </c:pt>
                <c:pt idx="36">
                  <c:v>2.6224915590624747</c:v>
                </c:pt>
                <c:pt idx="37">
                  <c:v>2.3379388213161167</c:v>
                </c:pt>
                <c:pt idx="38">
                  <c:v>2.3348875134480882</c:v>
                </c:pt>
                <c:pt idx="39">
                  <c:v>2.3697721951356274</c:v>
                </c:pt>
                <c:pt idx="40">
                  <c:v>2.277625705629275</c:v>
                </c:pt>
                <c:pt idx="41" formatCode="0.0">
                  <c:v>2.3037917043916787</c:v>
                </c:pt>
                <c:pt idx="42" formatCode="0.0">
                  <c:v>2.2786127751606489</c:v>
                </c:pt>
                <c:pt idx="43">
                  <c:v>2.2827484709289814</c:v>
                </c:pt>
                <c:pt idx="44">
                  <c:v>2.3879648124527404</c:v>
                </c:pt>
                <c:pt idx="45">
                  <c:v>2.4341196249051817</c:v>
                </c:pt>
                <c:pt idx="46">
                  <c:v>2.3867457505474428</c:v>
                </c:pt>
                <c:pt idx="47">
                  <c:v>2.4186926968735194</c:v>
                </c:pt>
                <c:pt idx="48">
                  <c:v>2.4284729913730918</c:v>
                </c:pt>
                <c:pt idx="49">
                  <c:v>2.3907361993635736</c:v>
                </c:pt>
                <c:pt idx="50">
                  <c:v>2.4040095878779781</c:v>
                </c:pt>
                <c:pt idx="51">
                  <c:v>2.3458595679662393</c:v>
                </c:pt>
                <c:pt idx="52">
                  <c:v>2.2875446215094395</c:v>
                </c:pt>
                <c:pt idx="53">
                  <c:v>2.2886929794247837</c:v>
                </c:pt>
                <c:pt idx="54">
                  <c:v>2.2638207616756847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A143-A543-BD89-F98E1581C7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2.7"/>
          <c:min val="2.200000000000000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ru-RU" sz="1800">
                    <a:effectLst/>
                  </a:rPr>
                  <a:t>ρ</a:t>
                </a:r>
                <a:r>
                  <a:rPr lang="ru-RU" sz="1800" baseline="-25000">
                    <a:effectLst/>
                  </a:rPr>
                  <a:t>bulk</a:t>
                </a:r>
                <a:r>
                  <a:rPr lang="ru-RU" sz="1800">
                    <a:effectLst/>
                  </a:rPr>
                  <a:t>, g/cm</a:t>
                </a:r>
                <a:r>
                  <a:rPr lang="ru-RU" sz="1800" baseline="30000">
                    <a:effectLst/>
                  </a:rPr>
                  <a:t>3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  <c:majorUnit val="0.1"/>
      </c:valAx>
      <c:spPr>
        <a:ln>
          <a:solidFill>
            <a:schemeClr val="tx1"/>
          </a:solidFill>
        </a:ln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layout>
        <c:manualLayout>
          <c:xMode val="edge"/>
          <c:yMode val="edge"/>
          <c:x val="0.14975463688045365"/>
          <c:y val="0.5319393256056818"/>
          <c:w val="0.18390132006430548"/>
          <c:h val="0.31108402521216871"/>
        </c:manualLayout>
      </c:layout>
      <c:overlay val="1"/>
      <c:spPr>
        <a:solidFill>
          <a:schemeClr val="bg1"/>
        </a:solidFill>
        <a:ln>
          <a:solidFill>
            <a:schemeClr val="tx1"/>
          </a:solidFill>
        </a:ln>
      </c:spPr>
      <c:txPr>
        <a:bodyPr/>
        <a:lstStyle/>
        <a:p>
          <a:pPr>
            <a:defRPr sz="1600"/>
          </a:pPr>
          <a:endParaRPr lang="ru-RU"/>
        </a:p>
      </c:txPr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FOR PRESENTATION'!$R$55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5875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linear"/>
            <c:dispRSqr val="0"/>
            <c:dispEq val="0"/>
          </c:trendline>
          <c:xVal>
            <c:numRef>
              <c:f>'FIG FOR PRESENTATION'!$U$55:$U$57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xVal>
          <c:yVal>
            <c:numRef>
              <c:f>'FIG FOR PRESENTATION'!$AG$55:$AG$57</c:f>
              <c:numCache>
                <c:formatCode>0</c:formatCode>
                <c:ptCount val="3"/>
                <c:pt idx="0">
                  <c:v>4128.123333333333</c:v>
                </c:pt>
                <c:pt idx="1">
                  <c:v>4304.6766666666663</c:v>
                </c:pt>
                <c:pt idx="2">
                  <c:v>4715.623333333333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E01-B449-AC6B-B253F86651A2}"/>
            </c:ext>
          </c:extLst>
        </c:ser>
        <c:ser>
          <c:idx val="0"/>
          <c:order val="1"/>
          <c:tx>
            <c:strRef>
              <c:f>'FIG FOR PRESENTATION'!$R$58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trendline>
            <c:spPr>
              <a:ln w="15875">
                <a:solidFill>
                  <a:schemeClr val="accent2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8.1688505711844508E-2"/>
                  <c:y val="0.42962103606626567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2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y = 1097x - 418</a:t>
                    </a:r>
                    <a:br>
                      <a:rPr lang="en-US" sz="1400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R = 0,76</a:t>
                    </a:r>
                    <a:endParaRPr lang="en-US" sz="1400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PRESENTATION'!$U$58:$U$66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xVal>
          <c:yVal>
            <c:numRef>
              <c:f>'FIG FOR PRESENTATION'!$AG$58:$AG$66</c:f>
              <c:numCache>
                <c:formatCode>0</c:formatCode>
                <c:ptCount val="9"/>
                <c:pt idx="0">
                  <c:v>4145.3066666666664</c:v>
                </c:pt>
                <c:pt idx="1">
                  <c:v>3998.0699999999997</c:v>
                </c:pt>
                <c:pt idx="2">
                  <c:v>4052.69</c:v>
                </c:pt>
                <c:pt idx="3">
                  <c:v>3739.5233333333331</c:v>
                </c:pt>
                <c:pt idx="4">
                  <c:v>3663.39</c:v>
                </c:pt>
                <c:pt idx="5">
                  <c:v>3414.9133333333339</c:v>
                </c:pt>
                <c:pt idx="6">
                  <c:v>3259.03</c:v>
                </c:pt>
                <c:pt idx="7">
                  <c:v>3386.9133333333334</c:v>
                </c:pt>
                <c:pt idx="8">
                  <c:v>3200.5033333333336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E01-B449-AC6B-B253F86651A2}"/>
            </c:ext>
          </c:extLst>
        </c:ser>
        <c:ser>
          <c:idx val="5"/>
          <c:order val="2"/>
          <c:tx>
            <c:strRef>
              <c:f>'FIG FOR PRESENTATION'!$R$14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trendline>
            <c:spPr>
              <a:ln w="15875">
                <a:solidFill>
                  <a:schemeClr val="accent1">
                    <a:lumMod val="75000"/>
                  </a:schemeClr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1.3130519656725863E-2"/>
                  <c:y val="-0.30719936963892708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1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y = 1992x - 1948</a:t>
                    </a:r>
                    <a:b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R = 0,61</a:t>
                    </a:r>
                    <a:endParaRPr lang="en-US" sz="1400" b="1">
                      <a:solidFill>
                        <a:schemeClr val="accent1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PRESENTATION'!$U$14:$U$27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xVal>
          <c:yVal>
            <c:numRef>
              <c:f>'FIG FOR PRESENTATION'!$AG$14:$AG$27</c:f>
              <c:numCache>
                <c:formatCode>0</c:formatCode>
                <c:ptCount val="14"/>
                <c:pt idx="0">
                  <c:v>3945.67</c:v>
                </c:pt>
                <c:pt idx="1">
                  <c:v>3613.22</c:v>
                </c:pt>
                <c:pt idx="2">
                  <c:v>3180.7700000000004</c:v>
                </c:pt>
                <c:pt idx="3">
                  <c:v>3147.2299999999996</c:v>
                </c:pt>
                <c:pt idx="4">
                  <c:v>3223.8733333333334</c:v>
                </c:pt>
                <c:pt idx="5">
                  <c:v>3202.3799999999997</c:v>
                </c:pt>
                <c:pt idx="6">
                  <c:v>3735.1299999999997</c:v>
                </c:pt>
                <c:pt idx="7">
                  <c:v>3205.2666666666664</c:v>
                </c:pt>
                <c:pt idx="8">
                  <c:v>3371.0666666666671</c:v>
                </c:pt>
                <c:pt idx="9">
                  <c:v>3239.9900000000002</c:v>
                </c:pt>
                <c:pt idx="10">
                  <c:v>3293.0166666666669</c:v>
                </c:pt>
                <c:pt idx="11">
                  <c:v>4544.1533333333327</c:v>
                </c:pt>
                <c:pt idx="12">
                  <c:v>3037.0766666666664</c:v>
                </c:pt>
                <c:pt idx="13">
                  <c:v>3086.2333333333331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E01-B449-AC6B-B253F86651A2}"/>
            </c:ext>
          </c:extLst>
        </c:ser>
        <c:ser>
          <c:idx val="6"/>
          <c:order val="3"/>
          <c:tx>
            <c:strRef>
              <c:f>'FIG FOR PRESENTATION'!$R$28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5875">
                <a:solidFill>
                  <a:srgbClr val="FF000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5.9228925851005098E-5"/>
                  <c:y val="0.4288259415121046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FF0000"/>
                        </a:solidFill>
                      </a:defRPr>
                    </a:pP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y = 1600x - 1259</a:t>
                    </a:r>
                    <a:br>
                      <a:rPr lang="en-US" sz="1400" b="1" baseline="0">
                        <a:solidFill>
                          <a:srgbClr val="FF0000"/>
                        </a:solidFill>
                      </a:rPr>
                    </a:b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R = 0,68</a:t>
                    </a:r>
                    <a:endParaRPr lang="en-US" sz="1400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PRESENTATION'!$U$28:$U$45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xVal>
          <c:yVal>
            <c:numRef>
              <c:f>'FIG FOR PRESENTATION'!$AG$28:$AG$45</c:f>
              <c:numCache>
                <c:formatCode>0</c:formatCode>
                <c:ptCount val="18"/>
                <c:pt idx="0">
                  <c:v>3557.2666666666664</c:v>
                </c:pt>
                <c:pt idx="1">
                  <c:v>3320.7400000000002</c:v>
                </c:pt>
                <c:pt idx="2">
                  <c:v>4455.2566666666671</c:v>
                </c:pt>
                <c:pt idx="3">
                  <c:v>4200.55</c:v>
                </c:pt>
                <c:pt idx="4">
                  <c:v>3761.6</c:v>
                </c:pt>
                <c:pt idx="5">
                  <c:v>3835.1200000000003</c:v>
                </c:pt>
                <c:pt idx="6">
                  <c:v>3261.9733333333334</c:v>
                </c:pt>
                <c:pt idx="7">
                  <c:v>3656.646666666667</c:v>
                </c:pt>
                <c:pt idx="8">
                  <c:v>3350.4333333333329</c:v>
                </c:pt>
                <c:pt idx="9">
                  <c:v>3808.9866666666671</c:v>
                </c:pt>
                <c:pt idx="10">
                  <c:v>4153.7700000000004</c:v>
                </c:pt>
                <c:pt idx="11">
                  <c:v>3373.1766666666663</c:v>
                </c:pt>
                <c:pt idx="12">
                  <c:v>3558.1766666666667</c:v>
                </c:pt>
                <c:pt idx="13">
                  <c:v>4035.1733333333336</c:v>
                </c:pt>
                <c:pt idx="14">
                  <c:v>3276.7233333333334</c:v>
                </c:pt>
                <c:pt idx="15">
                  <c:v>3213.5466666666666</c:v>
                </c:pt>
                <c:pt idx="16">
                  <c:v>3065.3066666666668</c:v>
                </c:pt>
                <c:pt idx="17">
                  <c:v>2996.7366666666671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4E01-B449-AC6B-B253F86651A2}"/>
            </c:ext>
          </c:extLst>
        </c:ser>
        <c:ser>
          <c:idx val="7"/>
          <c:order val="4"/>
          <c:tx>
            <c:strRef>
              <c:f>'FIG FOR PRESENTATION'!$R$46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0146232038756181"/>
                  <c:y val="-0.13397095972546619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tx1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y = 1749x - 2115</a:t>
                    </a:r>
                    <a:br>
                      <a:rPr lang="en-US" sz="1400" b="1" baseline="0">
                        <a:solidFill>
                          <a:schemeClr val="tx1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R = 0,96</a:t>
                    </a:r>
                    <a:endParaRPr lang="en-US" sz="1400" b="1">
                      <a:solidFill>
                        <a:schemeClr val="tx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PRESENTATION'!$U$46:$U$54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xVal>
          <c:yVal>
            <c:numRef>
              <c:f>'FIG FOR PRESENTATION'!$AG$46:$AG$54</c:f>
              <c:numCache>
                <c:formatCode>0</c:formatCode>
                <c:ptCount val="9"/>
                <c:pt idx="0">
                  <c:v>4050.2366666666662</c:v>
                </c:pt>
                <c:pt idx="1">
                  <c:v>3875.22</c:v>
                </c:pt>
                <c:pt idx="2">
                  <c:v>4196.2133333333331</c:v>
                </c:pt>
                <c:pt idx="3">
                  <c:v>3226.5266666666666</c:v>
                </c:pt>
                <c:pt idx="4">
                  <c:v>3542.8033333333333</c:v>
                </c:pt>
                <c:pt idx="5">
                  <c:v>3656.1933333333332</c:v>
                </c:pt>
                <c:pt idx="6">
                  <c:v>3086.5499999999997</c:v>
                </c:pt>
                <c:pt idx="7">
                  <c:v>3369.7533333333336</c:v>
                </c:pt>
                <c:pt idx="8">
                  <c:v>3153.53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4E01-B449-AC6B-B253F86651A2}"/>
            </c:ext>
          </c:extLst>
        </c:ser>
        <c:ser>
          <c:idx val="4"/>
          <c:order val="5"/>
          <c:tx>
            <c:strRef>
              <c:f>'FIG FOR PRESENTATION'!$R$12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'FIG FOR PRESENTATION'!$U$12:$U$13</c:f>
              <c:numCache>
                <c:formatCode>0.00</c:formatCode>
                <c:ptCount val="2"/>
                <c:pt idx="0">
                  <c:v>2.2923833333333334</c:v>
                </c:pt>
                <c:pt idx="1">
                  <c:v>2.4242666666666666</c:v>
                </c:pt>
              </c:numCache>
            </c:numRef>
          </c:xVal>
          <c:yVal>
            <c:numRef>
              <c:f>'FIG FOR PRESENTATION'!$AG$12:$AG$13</c:f>
              <c:numCache>
                <c:formatCode>0</c:formatCode>
                <c:ptCount val="2"/>
                <c:pt idx="0">
                  <c:v>2894.36</c:v>
                </c:pt>
                <c:pt idx="1">
                  <c:v>4506.6833333333334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4E01-B449-AC6B-B253F86651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5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5000"/>
          <c:min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V</a:t>
                </a:r>
                <a:r>
                  <a:rPr lang="en-US" sz="1800" baseline="-25000">
                    <a:effectLst/>
                  </a:rPr>
                  <a:t>p</a:t>
                </a:r>
                <a:r>
                  <a:rPr lang="en-US" sz="1800">
                    <a:effectLst/>
                  </a:rPr>
                  <a:t>, </a:t>
                </a:r>
                <a:r>
                  <a:rPr lang="ru-RU" sz="1800">
                    <a:effectLst/>
                  </a:rPr>
                  <a:t>m</a:t>
                </a:r>
                <a:r>
                  <a:rPr lang="en-US" sz="1800">
                    <a:effectLst/>
                  </a:rPr>
                  <a:t>/s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ayout>
        <c:manualLayout>
          <c:xMode val="edge"/>
          <c:yMode val="edge"/>
          <c:x val="0.78247910820714595"/>
          <c:y val="0.3716558391970915"/>
          <c:w val="0.15916846062582121"/>
          <c:h val="0.30382460482844459"/>
        </c:manualLayout>
      </c:layout>
      <c:overlay val="1"/>
      <c:spPr>
        <a:solidFill>
          <a:schemeClr val="bg1"/>
        </a:solidFill>
        <a:ln>
          <a:solidFill>
            <a:schemeClr val="tx1"/>
          </a:solidFill>
        </a:ln>
      </c:spPr>
      <c:txPr>
        <a:bodyPr/>
        <a:lstStyle/>
        <a:p>
          <a:pPr>
            <a:defRPr sz="1600"/>
          </a:pPr>
          <a:endParaRPr lang="ru-RU"/>
        </a:p>
      </c:txPr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FOR PRESENTATION'!$R$55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5875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linear"/>
            <c:dispRSqr val="0"/>
            <c:dispEq val="0"/>
          </c:trendline>
          <c:xVal>
            <c:numRef>
              <c:f>'FIG FOR PRESENTATION'!$U$55:$U$57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xVal>
          <c:yVal>
            <c:numRef>
              <c:f>'FIG FOR PRESENTATION'!$BD$55:$BD$57</c:f>
              <c:numCache>
                <c:formatCode>0</c:formatCode>
                <c:ptCount val="3"/>
                <c:pt idx="0">
                  <c:v>21.999209343831595</c:v>
                </c:pt>
                <c:pt idx="1">
                  <c:v>41.176051355321782</c:v>
                </c:pt>
                <c:pt idx="2">
                  <c:v>56.653743912977326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18-5948-8958-7F3EEFAAF3F3}"/>
            </c:ext>
          </c:extLst>
        </c:ser>
        <c:ser>
          <c:idx val="0"/>
          <c:order val="1"/>
          <c:tx>
            <c:strRef>
              <c:f>'FIG FOR PRESENTATION'!$R$58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trendline>
            <c:spPr>
              <a:ln w="15875">
                <a:solidFill>
                  <a:schemeClr val="accent2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2.4684415273195853E-2"/>
                  <c:y val="0.31496644124671136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2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y = 22x - 51</a:t>
                    </a:r>
                    <a:br>
                      <a:rPr lang="en-US" sz="1400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R = 0,77</a:t>
                    </a:r>
                    <a:endParaRPr lang="en-US" sz="1400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PRESENTATION'!$U$58:$U$66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xVal>
          <c:yVal>
            <c:numRef>
              <c:f>'FIG FOR PRESENTATION'!$BD$58:$BD$66</c:f>
              <c:numCache>
                <c:formatCode>0</c:formatCode>
                <c:ptCount val="9"/>
                <c:pt idx="0">
                  <c:v>39.774463499653429</c:v>
                </c:pt>
                <c:pt idx="1">
                  <c:v>28.598013257129548</c:v>
                </c:pt>
                <c:pt idx="2">
                  <c:v>41.627156969579666</c:v>
                </c:pt>
                <c:pt idx="3">
                  <c:v>32.990861540911773</c:v>
                </c:pt>
                <c:pt idx="4">
                  <c:v>34.236067166139257</c:v>
                </c:pt>
                <c:pt idx="5">
                  <c:v>28.725204082178571</c:v>
                </c:pt>
                <c:pt idx="6">
                  <c:v>24.486999514283713</c:v>
                </c:pt>
                <c:pt idx="7">
                  <c:v>24.995980282041646</c:v>
                </c:pt>
                <c:pt idx="8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A18-5948-8958-7F3EEFAAF3F3}"/>
            </c:ext>
          </c:extLst>
        </c:ser>
        <c:ser>
          <c:idx val="5"/>
          <c:order val="2"/>
          <c:tx>
            <c:strRef>
              <c:f>'FIG FOR PRESENTATION'!$R$14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trendline>
            <c:spPr>
              <a:ln w="15875">
                <a:solidFill>
                  <a:schemeClr val="accent1">
                    <a:lumMod val="75000"/>
                  </a:schemeClr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1.9554558095284561E-2"/>
                  <c:y val="-5.2190463253132674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1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y = 103x - 252</a:t>
                    </a:r>
                    <a:b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R = 0,61</a:t>
                    </a:r>
                    <a:endParaRPr lang="en-US" sz="1400" b="1">
                      <a:solidFill>
                        <a:schemeClr val="accent1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PRESENTATION'!$U$14:$U$27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xVal>
          <c:yVal>
            <c:numRef>
              <c:f>'FIG FOR PRESENTATION'!$BD$14:$BD$27</c:f>
              <c:numCache>
                <c:formatCode>0</c:formatCode>
                <c:ptCount val="14"/>
                <c:pt idx="0">
                  <c:v>28.167357164714641</c:v>
                </c:pt>
                <c:pt idx="1">
                  <c:v>28.386927449544917</c:v>
                </c:pt>
                <c:pt idx="2">
                  <c:v>15.728278363167307</c:v>
                </c:pt>
                <c:pt idx="3">
                  <c:v>15.06033192399328</c:v>
                </c:pt>
                <c:pt idx="4">
                  <c:v>16.54728340504326</c:v>
                </c:pt>
                <c:pt idx="5">
                  <c:v>13.954115190477342</c:v>
                </c:pt>
                <c:pt idx="6">
                  <c:v>39.005384667254162</c:v>
                </c:pt>
                <c:pt idx="7">
                  <c:v>27.069973955930063</c:v>
                </c:pt>
                <c:pt idx="8">
                  <c:v>16.749600771124243</c:v>
                </c:pt>
                <c:pt idx="10">
                  <c:v>14.235892853815143</c:v>
                </c:pt>
                <c:pt idx="11">
                  <c:v>95.344431109269763</c:v>
                </c:pt>
                <c:pt idx="12">
                  <c:v>22.506670152556584</c:v>
                </c:pt>
                <c:pt idx="13">
                  <c:v>22.553051576832775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A18-5948-8958-7F3EEFAAF3F3}"/>
            </c:ext>
          </c:extLst>
        </c:ser>
        <c:ser>
          <c:idx val="6"/>
          <c:order val="3"/>
          <c:tx>
            <c:strRef>
              <c:f>'FIG FOR PRESENTATION'!$R$28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5875" cap="sq">
                <a:solidFill>
                  <a:srgbClr val="FF000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6018416343679912"/>
                  <c:y val="-0.103176719632098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FF0000"/>
                        </a:solidFill>
                      </a:defRPr>
                    </a:pP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y = 93x - 250</a:t>
                    </a:r>
                    <a:br>
                      <a:rPr lang="en-US" sz="1400" b="1" baseline="0">
                        <a:solidFill>
                          <a:srgbClr val="FF0000"/>
                        </a:solidFill>
                      </a:rPr>
                    </a:b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R = 0,92</a:t>
                    </a:r>
                    <a:endParaRPr lang="en-US" sz="1400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PRESENTATION'!$U$28:$U$45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xVal>
          <c:yVal>
            <c:numRef>
              <c:f>'FIG FOR PRESENTATION'!$BD$28:$BD$45</c:f>
              <c:numCache>
                <c:formatCode>0</c:formatCode>
                <c:ptCount val="18"/>
                <c:pt idx="0">
                  <c:v>23.437543143502484</c:v>
                </c:pt>
                <c:pt idx="1">
                  <c:v>20.446002932009282</c:v>
                </c:pt>
                <c:pt idx="2">
                  <c:v>93.325948291421213</c:v>
                </c:pt>
                <c:pt idx="3">
                  <c:v>68.55672545463554</c:v>
                </c:pt>
                <c:pt idx="4">
                  <c:v>26.525175818750558</c:v>
                </c:pt>
                <c:pt idx="5">
                  <c:v>45.558273655803355</c:v>
                </c:pt>
                <c:pt idx="6">
                  <c:v>14.648783952401354</c:v>
                </c:pt>
                <c:pt idx="7">
                  <c:v>21.683261336891455</c:v>
                </c:pt>
                <c:pt idx="8">
                  <c:v>19.106213001363994</c:v>
                </c:pt>
                <c:pt idx="9">
                  <c:v>30.465986218237013</c:v>
                </c:pt>
                <c:pt idx="10">
                  <c:v>49.319454933595388</c:v>
                </c:pt>
                <c:pt idx="11">
                  <c:v>47.449593475646807</c:v>
                </c:pt>
                <c:pt idx="12">
                  <c:v>47.580626743498925</c:v>
                </c:pt>
                <c:pt idx="13">
                  <c:v>37.044228182021996</c:v>
                </c:pt>
                <c:pt idx="14">
                  <c:v>16.425011681540134</c:v>
                </c:pt>
                <c:pt idx="15">
                  <c:v>25.999761863177724</c:v>
                </c:pt>
                <c:pt idx="16">
                  <c:v>22.31600135355426</c:v>
                </c:pt>
                <c:pt idx="17">
                  <c:v>21.817215556996626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EA18-5948-8958-7F3EEFAAF3F3}"/>
            </c:ext>
          </c:extLst>
        </c:ser>
        <c:ser>
          <c:idx val="7"/>
          <c:order val="4"/>
          <c:tx>
            <c:strRef>
              <c:f>'FIG FOR PRESENTATION'!$R$46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20044885712194771"/>
                  <c:y val="-7.6359038111690786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tx1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y = 523x - 148</a:t>
                    </a:r>
                    <a:br>
                      <a:rPr lang="en-US" sz="1400" b="1" baseline="0">
                        <a:solidFill>
                          <a:schemeClr val="tx1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R = 0,80</a:t>
                    </a:r>
                    <a:endParaRPr lang="en-US" sz="1400" b="1">
                      <a:solidFill>
                        <a:schemeClr val="tx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PRESENTATION'!$U$46:$U$54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xVal>
          <c:yVal>
            <c:numRef>
              <c:f>'FIG FOR PRESENTATION'!$BD$46:$BD$54</c:f>
              <c:numCache>
                <c:formatCode>0</c:formatCode>
                <c:ptCount val="9"/>
                <c:pt idx="0">
                  <c:v>29.996183387260796</c:v>
                </c:pt>
                <c:pt idx="1">
                  <c:v>27.878078926388003</c:v>
                </c:pt>
                <c:pt idx="2">
                  <c:v>54.91729103463004</c:v>
                </c:pt>
                <c:pt idx="3">
                  <c:v>18.158549035458257</c:v>
                </c:pt>
                <c:pt idx="4">
                  <c:v>18.001029707824475</c:v>
                </c:pt>
                <c:pt idx="5">
                  <c:v>17.982149162972618</c:v>
                </c:pt>
                <c:pt idx="6">
                  <c:v>15.9342911370131</c:v>
                </c:pt>
                <c:pt idx="7">
                  <c:v>16.543380325926485</c:v>
                </c:pt>
                <c:pt idx="8">
                  <c:v>17.665397080373435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EA18-5948-8958-7F3EEFAAF3F3}"/>
            </c:ext>
          </c:extLst>
        </c:ser>
        <c:ser>
          <c:idx val="4"/>
          <c:order val="5"/>
          <c:tx>
            <c:strRef>
              <c:f>'FIG FOR PRESENTATION'!$R$12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'FIG FOR PRESENTATION'!$U$12:$U$13</c:f>
              <c:numCache>
                <c:formatCode>0.00</c:formatCode>
                <c:ptCount val="2"/>
                <c:pt idx="0">
                  <c:v>2.2923833333333334</c:v>
                </c:pt>
                <c:pt idx="1">
                  <c:v>2.4242666666666666</c:v>
                </c:pt>
              </c:numCache>
            </c:numRef>
          </c:xVal>
          <c:yVal>
            <c:numRef>
              <c:f>'FIG FOR PRESENTATION'!$BD$12:$BD$13</c:f>
              <c:numCache>
                <c:formatCode>0</c:formatCode>
                <c:ptCount val="2"/>
                <c:pt idx="1">
                  <c:v>35.587099271246203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EA18-5948-8958-7F3EEFAAF3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5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logBase val="10"/>
          <c:orientation val="minMax"/>
          <c:max val="100"/>
          <c:min val="1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R, Ohm·m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ayout>
        <c:manualLayout>
          <c:xMode val="edge"/>
          <c:yMode val="edge"/>
          <c:x val="0.78365574610299316"/>
          <c:y val="0.49384061823747094"/>
          <c:w val="0.1598496730431738"/>
          <c:h val="0.33284656578348881"/>
        </c:manualLayout>
      </c:layout>
      <c:overlay val="1"/>
      <c:spPr>
        <a:solidFill>
          <a:schemeClr val="bg1"/>
        </a:solidFill>
        <a:ln>
          <a:solidFill>
            <a:schemeClr val="tx1"/>
          </a:solidFill>
        </a:ln>
      </c:spPr>
      <c:txPr>
        <a:bodyPr/>
        <a:lstStyle/>
        <a:p>
          <a:pPr>
            <a:defRPr sz="1600"/>
          </a:pPr>
          <a:endParaRPr lang="ru-RU"/>
        </a:p>
      </c:txPr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FOR PRESENTATION'!$R$55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5875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linear"/>
            <c:dispRSqr val="0"/>
            <c:dispEq val="0"/>
          </c:trendline>
          <c:xVal>
            <c:numRef>
              <c:f>'FIG FOR PRESENTATION'!$U$55:$U$57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xVal>
          <c:yVal>
            <c:numRef>
              <c:f>'FIG FOR PRESENTATION'!$T$55:$T$57</c:f>
              <c:numCache>
                <c:formatCode>0.00</c:formatCode>
                <c:ptCount val="3"/>
                <c:pt idx="0">
                  <c:v>2.2666785973599528</c:v>
                </c:pt>
                <c:pt idx="1">
                  <c:v>2.3812381811898331</c:v>
                </c:pt>
                <c:pt idx="2">
                  <c:v>2.4306033945932333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1D3-7146-8721-3B2FDAF78AAD}"/>
            </c:ext>
          </c:extLst>
        </c:ser>
        <c:ser>
          <c:idx val="0"/>
          <c:order val="1"/>
          <c:tx>
            <c:strRef>
              <c:f>'FIG FOR PRESENTATION'!$R$58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trendline>
            <c:spPr>
              <a:ln w="15875">
                <a:solidFill>
                  <a:schemeClr val="accent2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9531171735787253"/>
                  <c:y val="-8.3720168737953446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2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y = 0,23x + 1,47</a:t>
                    </a:r>
                    <a:br>
                      <a:rPr lang="en-US" sz="1400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2"/>
                        </a:solidFill>
                      </a:rPr>
                      <a:t>R = 0,</a:t>
                    </a:r>
                    <a:r>
                      <a:rPr lang="ru-RU" sz="1400" b="1" baseline="0">
                        <a:solidFill>
                          <a:schemeClr val="accent2"/>
                        </a:solidFill>
                      </a:rPr>
                      <a:t>87</a:t>
                    </a:r>
                    <a:endParaRPr lang="en-US" sz="1400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PRESENTATION'!$U$58:$U$66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xVal>
          <c:yVal>
            <c:numRef>
              <c:f>'FIG FOR PRESENTATION'!$T$58:$T$66</c:f>
              <c:numCache>
                <c:formatCode>0.00</c:formatCode>
                <c:ptCount val="9"/>
                <c:pt idx="0">
                  <c:v>2.3837136410716186</c:v>
                </c:pt>
                <c:pt idx="1">
                  <c:v>2.4154161186596821</c:v>
                </c:pt>
                <c:pt idx="2">
                  <c:v>2.3967970727337398</c:v>
                </c:pt>
                <c:pt idx="3">
                  <c:v>2.3773859595428055</c:v>
                </c:pt>
                <c:pt idx="4">
                  <c:v>2.3866727627295217</c:v>
                </c:pt>
                <c:pt idx="5">
                  <c:v>2.311369465911866</c:v>
                </c:pt>
                <c:pt idx="6">
                  <c:v>2.2746693815997054</c:v>
                </c:pt>
                <c:pt idx="7">
                  <c:v>2.2674121029484939</c:v>
                </c:pt>
                <c:pt idx="8">
                  <c:v>2.2394253180030517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1D3-7146-8721-3B2FDAF78AAD}"/>
            </c:ext>
          </c:extLst>
        </c:ser>
        <c:ser>
          <c:idx val="5"/>
          <c:order val="2"/>
          <c:tx>
            <c:strRef>
              <c:f>'FIG FOR PRESENTATION'!$R$14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trendline>
            <c:spPr>
              <a:ln w="15875">
                <a:solidFill>
                  <a:schemeClr val="accent1">
                    <a:lumMod val="75000"/>
                  </a:schemeClr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-2.2822465229227853E-3"/>
                  <c:y val="-6.8437545925769588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1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y = 0,37x + 1,48</a:t>
                    </a:r>
                    <a:b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R = 0,</a:t>
                    </a:r>
                    <a:r>
                      <a:rPr lang="ru-RU" sz="1400" b="1" baseline="0">
                        <a:solidFill>
                          <a:schemeClr val="accent1">
                            <a:lumMod val="75000"/>
                          </a:schemeClr>
                        </a:solidFill>
                      </a:rPr>
                      <a:t>62</a:t>
                    </a:r>
                    <a:endParaRPr lang="en-US" sz="1400" b="1">
                      <a:solidFill>
                        <a:schemeClr val="accent1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PRESENTATION'!$U$14:$U$27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xVal>
          <c:yVal>
            <c:numRef>
              <c:f>'FIG FOR PRESENTATION'!$T$14:$T$27</c:f>
              <c:numCache>
                <c:formatCode>0.00</c:formatCode>
                <c:ptCount val="14"/>
                <c:pt idx="0">
                  <c:v>2.4787343226578815</c:v>
                </c:pt>
                <c:pt idx="1">
                  <c:v>2.5258567000869121</c:v>
                </c:pt>
                <c:pt idx="2">
                  <c:v>2.3979544782969695</c:v>
                </c:pt>
                <c:pt idx="3">
                  <c:v>2.3969729579367063</c:v>
                </c:pt>
                <c:pt idx="4">
                  <c:v>2.3935832180549772</c:v>
                </c:pt>
                <c:pt idx="5">
                  <c:v>2.4224017015062498</c:v>
                </c:pt>
                <c:pt idx="6">
                  <c:v>2.5385671089148207</c:v>
                </c:pt>
                <c:pt idx="7">
                  <c:v>2.5511423293248066</c:v>
                </c:pt>
                <c:pt idx="8">
                  <c:v>2.4168551058434877</c:v>
                </c:pt>
                <c:pt idx="9">
                  <c:v>2.5385337933509038</c:v>
                </c:pt>
                <c:pt idx="10">
                  <c:v>2.4150771190455291</c:v>
                </c:pt>
                <c:pt idx="11">
                  <c:v>2.5839543313963556</c:v>
                </c:pt>
                <c:pt idx="12">
                  <c:v>2.5746156483598068</c:v>
                </c:pt>
                <c:pt idx="13">
                  <c:v>2.5759994521003473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91D3-7146-8721-3B2FDAF78AAD}"/>
            </c:ext>
          </c:extLst>
        </c:ser>
        <c:ser>
          <c:idx val="6"/>
          <c:order val="3"/>
          <c:tx>
            <c:strRef>
              <c:f>'FIG FOR PRESENTATION'!$R$28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5875" cap="sq">
                <a:solidFill>
                  <a:srgbClr val="FF0000"/>
                </a:solidFill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21600674400725825"/>
                  <c:y val="-9.6423766077012016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FF0000"/>
                        </a:solidFill>
                      </a:defRPr>
                    </a:pP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y = 0,37x + 1,37</a:t>
                    </a:r>
                    <a:br>
                      <a:rPr lang="en-US" sz="1400" b="1" baseline="0">
                        <a:solidFill>
                          <a:srgbClr val="FF0000"/>
                        </a:solidFill>
                      </a:rPr>
                    </a:b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R = 0,81</a:t>
                    </a:r>
                    <a:endParaRPr lang="en-US" sz="1400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PRESENTATION'!$U$28:$U$45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xVal>
          <c:yVal>
            <c:numRef>
              <c:f>'FIG FOR PRESENTATION'!$T$28:$T$45</c:f>
              <c:numCache>
                <c:formatCode>0.00</c:formatCode>
                <c:ptCount val="18"/>
                <c:pt idx="0">
                  <c:v>2.4038259765883092</c:v>
                </c:pt>
                <c:pt idx="1">
                  <c:v>2.3765348894586138</c:v>
                </c:pt>
                <c:pt idx="2">
                  <c:v>2.6060659556016126</c:v>
                </c:pt>
                <c:pt idx="3">
                  <c:v>2.5854925360212246</c:v>
                </c:pt>
                <c:pt idx="4">
                  <c:v>2.4243536400501591</c:v>
                </c:pt>
                <c:pt idx="5">
                  <c:v>2.5710705467092674</c:v>
                </c:pt>
                <c:pt idx="6">
                  <c:v>2.369121424564983</c:v>
                </c:pt>
                <c:pt idx="7">
                  <c:v>2.3724446461426623</c:v>
                </c:pt>
                <c:pt idx="8">
                  <c:v>2.3909523492146043</c:v>
                </c:pt>
                <c:pt idx="9">
                  <c:v>2.4490383103434037</c:v>
                </c:pt>
                <c:pt idx="10">
                  <c:v>2.538440092800041</c:v>
                </c:pt>
                <c:pt idx="11">
                  <c:v>2.5712137931297816</c:v>
                </c:pt>
                <c:pt idx="12">
                  <c:v>2.5440920866268164</c:v>
                </c:pt>
                <c:pt idx="13">
                  <c:v>2.5255543397699234</c:v>
                </c:pt>
                <c:pt idx="14">
                  <c:v>2.4540982209105646</c:v>
                </c:pt>
                <c:pt idx="15">
                  <c:v>2.4761778862392414</c:v>
                </c:pt>
                <c:pt idx="16">
                  <c:v>2.4604369354036595</c:v>
                </c:pt>
                <c:pt idx="17">
                  <c:v>2.465938013938247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91D3-7146-8721-3B2FDAF78AAD}"/>
            </c:ext>
          </c:extLst>
        </c:ser>
        <c:ser>
          <c:idx val="7"/>
          <c:order val="4"/>
          <c:tx>
            <c:strRef>
              <c:f>'FIG FOR PRESENTATION'!$R$46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5875">
                <a:prstDash val="solid"/>
              </a:ln>
            </c:spPr>
            <c:trendlineType val="linear"/>
            <c:dispRSqr val="1"/>
            <c:dispEq val="1"/>
            <c:trendlineLbl>
              <c:layout>
                <c:manualLayout>
                  <c:x val="0.15220387766227803"/>
                  <c:y val="-5.8433785307363338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tx1"/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y = 0,32x + 1,31</a:t>
                    </a:r>
                    <a:br>
                      <a:rPr lang="en-US" sz="1400" b="1" baseline="0">
                        <a:solidFill>
                          <a:schemeClr val="tx1"/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tx1"/>
                        </a:solidFill>
                      </a:rPr>
                      <a:t>R = 0,92</a:t>
                    </a:r>
                    <a:endParaRPr lang="en-US" sz="1400" b="1">
                      <a:solidFill>
                        <a:schemeClr val="tx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FOR PRESENTATION'!$U$46:$U$54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xVal>
          <c:yVal>
            <c:numRef>
              <c:f>'FIG FOR PRESENTATION'!$T$46:$T$54</c:f>
              <c:numCache>
                <c:formatCode>0.00</c:formatCode>
                <c:ptCount val="9"/>
                <c:pt idx="0">
                  <c:v>2.3969999444868311</c:v>
                </c:pt>
                <c:pt idx="1">
                  <c:v>2.410123726768775</c:v>
                </c:pt>
                <c:pt idx="3">
                  <c:v>2.336682124219684</c:v>
                </c:pt>
                <c:pt idx="4">
                  <c:v>2.3392241446503852</c:v>
                </c:pt>
                <c:pt idx="5">
                  <c:v>2.3771877812810684</c:v>
                </c:pt>
                <c:pt idx="6">
                  <c:v>2.2764657068021754</c:v>
                </c:pt>
                <c:pt idx="7">
                  <c:v>2.2980671663576171</c:v>
                </c:pt>
                <c:pt idx="8">
                  <c:v>2.2692460771569145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91D3-7146-8721-3B2FDAF78AAD}"/>
            </c:ext>
          </c:extLst>
        </c:ser>
        <c:ser>
          <c:idx val="4"/>
          <c:order val="5"/>
          <c:tx>
            <c:strRef>
              <c:f>'FIG FOR PRESENTATION'!$R$12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'FIG FOR PRESENTATION'!$U$12:$U$13</c:f>
              <c:numCache>
                <c:formatCode>0.00</c:formatCode>
                <c:ptCount val="2"/>
                <c:pt idx="0">
                  <c:v>2.2923833333333334</c:v>
                </c:pt>
                <c:pt idx="1">
                  <c:v>2.4242666666666666</c:v>
                </c:pt>
              </c:numCache>
            </c:numRef>
          </c:xVal>
          <c:yVal>
            <c:numRef>
              <c:f>'FIG FOR PRESENTATION'!$T$12:$T$13</c:f>
              <c:numCache>
                <c:formatCode>0.00</c:formatCode>
                <c:ptCount val="2"/>
                <c:pt idx="0">
                  <c:v>2.537853449482113</c:v>
                </c:pt>
                <c:pt idx="1">
                  <c:v>2.7120331342802642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91D3-7146-8721-3B2FDAF78A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5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2.7"/>
          <c:min val="2.200000000000000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ru-RU" sz="1800" b="1" i="0" baseline="0">
                    <a:effectLst/>
                  </a:rPr>
                  <a:t>ρ</a:t>
                </a:r>
                <a:r>
                  <a:rPr lang="ru-RU" sz="1800" b="1" i="0" baseline="-25000">
                    <a:effectLst/>
                  </a:rPr>
                  <a:t>bulk</a:t>
                </a:r>
                <a:r>
                  <a:rPr lang="ru-RU" sz="1800" b="1" i="0" baseline="0">
                    <a:effectLst/>
                  </a:rPr>
                  <a:t>, g/cm</a:t>
                </a:r>
                <a:r>
                  <a:rPr lang="ru-RU" sz="1800" b="1" i="0" baseline="30000">
                    <a:effectLst/>
                  </a:rPr>
                  <a:t>3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  <c:majorUnit val="0.1"/>
        <c:minorUnit val="5.000000000000001E-2"/>
      </c:valAx>
      <c:spPr>
        <a:ln>
          <a:solidFill>
            <a:schemeClr val="tx1"/>
          </a:solidFill>
        </a:ln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ayout>
        <c:manualLayout>
          <c:xMode val="edge"/>
          <c:yMode val="edge"/>
          <c:x val="0.79405394410456676"/>
          <c:y val="5.1127851362011978E-2"/>
          <c:w val="0.16049807551063844"/>
          <c:h val="0.29675413450855315"/>
        </c:manualLayout>
      </c:layout>
      <c:overlay val="1"/>
      <c:spPr>
        <a:solidFill>
          <a:schemeClr val="bg1"/>
        </a:solidFill>
        <a:ln>
          <a:solidFill>
            <a:schemeClr val="tx1"/>
          </a:solidFill>
        </a:ln>
      </c:spPr>
      <c:txPr>
        <a:bodyPr/>
        <a:lstStyle/>
        <a:p>
          <a:pPr>
            <a:defRPr sz="1600"/>
          </a:pPr>
          <a:endParaRPr lang="ru-RU"/>
        </a:p>
      </c:txPr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MODELLING!$R$55</c:f>
              <c:strCache>
                <c:ptCount val="1"/>
                <c:pt idx="0">
                  <c:v>Qz(a)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9050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exp"/>
            <c:dispRSqr val="0"/>
            <c:dispEq val="0"/>
          </c:trendline>
          <c:xVal>
            <c:numRef>
              <c:f>MODELLING!$AO$55:$AO$57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MODELLING!$U$55:$U$57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6ED-5440-BB3B-7362FD7F5176}"/>
            </c:ext>
          </c:extLst>
        </c:ser>
        <c:ser>
          <c:idx val="0"/>
          <c:order val="1"/>
          <c:tx>
            <c:strRef>
              <c:f>MODELLING!$R$58</c:f>
              <c:strCache>
                <c:ptCount val="1"/>
                <c:pt idx="0">
                  <c:v>Qz(b)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>
                <a:solidFill>
                  <a:schemeClr val="accent2"/>
                </a:solidFill>
                <a:prstDash val="solid"/>
              </a:ln>
            </c:spPr>
            <c:trendlineType val="exp"/>
            <c:dispRSqr val="1"/>
            <c:dispEq val="1"/>
            <c:trendlineLbl>
              <c:layout>
                <c:manualLayout>
                  <c:x val="0.15049910099996838"/>
                  <c:y val="-6.3529801514549941E-2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chemeClr val="accent2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y = 5,02e</a:t>
                    </a:r>
                    <a:r>
                      <a:rPr lang="en-US" b="1" baseline="30000">
                        <a:solidFill>
                          <a:schemeClr val="accent2"/>
                        </a:solidFill>
                      </a:rPr>
                      <a:t>-0,03x</a:t>
                    </a:r>
                    <a:br>
                      <a:rPr lang="en-US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R² = 0,86</a:t>
                    </a:r>
                    <a:endParaRPr lang="en-US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MODELLING!$AO$58:$AO$66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MODELLING!$U$58:$U$66</c:f>
              <c:numCache>
                <c:formatCode>0.00</c:formatCode>
                <c:ptCount val="9"/>
                <c:pt idx="0">
                  <c:v>3.6994833333333332</c:v>
                </c:pt>
                <c:pt idx="1">
                  <c:v>3.8789083333333334</c:v>
                </c:pt>
                <c:pt idx="2">
                  <c:v>4.0532624999999998</c:v>
                </c:pt>
                <c:pt idx="3">
                  <c:v>3.8667875</c:v>
                </c:pt>
                <c:pt idx="4">
                  <c:v>3.7808000000000002</c:v>
                </c:pt>
                <c:pt idx="5">
                  <c:v>3.8159666666666663</c:v>
                </c:pt>
                <c:pt idx="6">
                  <c:v>3.4596999999999998</c:v>
                </c:pt>
                <c:pt idx="7">
                  <c:v>3.5117666666666665</c:v>
                </c:pt>
                <c:pt idx="8">
                  <c:v>3.2707333333333333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76ED-5440-BB3B-7362FD7F5176}"/>
            </c:ext>
          </c:extLst>
        </c:ser>
        <c:ser>
          <c:idx val="5"/>
          <c:order val="2"/>
          <c:tx>
            <c:strRef>
              <c:f>MODELLING!$R$14</c:f>
              <c:strCache>
                <c:ptCount val="1"/>
                <c:pt idx="0">
                  <c:v>Fsp-Qz(a)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trendline>
            <c:spPr>
              <a:ln w="19050">
                <a:solidFill>
                  <a:schemeClr val="accent1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9.9138293298795935E-2"/>
                  <c:y val="8.2691797041443971E-2"/>
                </c:manualLayout>
              </c:layout>
              <c:tx>
                <c:rich>
                  <a:bodyPr/>
                  <a:lstStyle/>
                  <a:p>
                    <a:pPr>
                      <a:defRPr b="1">
                        <a:solidFill>
                          <a:schemeClr val="accent1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y = 3,03e</a:t>
                    </a:r>
                    <a:r>
                      <a:rPr lang="en-US" b="1" baseline="30000">
                        <a:solidFill>
                          <a:schemeClr val="accent1"/>
                        </a:solidFill>
                      </a:rPr>
                      <a:t>-0,01x</a:t>
                    </a:r>
                    <a:br>
                      <a:rPr lang="en-US" b="1" baseline="0">
                        <a:solidFill>
                          <a:schemeClr val="accent1"/>
                        </a:solidFill>
                      </a:rPr>
                    </a:b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R² = 0,54</a:t>
                    </a:r>
                    <a:endParaRPr lang="en-US" b="1">
                      <a:solidFill>
                        <a:schemeClr val="accent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MODELLING!$AO$14:$AO$27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MODELLING!$U$14:$U$27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76ED-5440-BB3B-7362FD7F5176}"/>
            </c:ext>
          </c:extLst>
        </c:ser>
        <c:ser>
          <c:idx val="6"/>
          <c:order val="3"/>
          <c:tx>
            <c:strRef>
              <c:f>MODELLING!$R$28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9050">
                <a:solidFill>
                  <a:srgbClr val="FF0000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0.27057906656132985"/>
                  <c:y val="-8.847043677987226E-3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rgbClr val="FF0000"/>
                        </a:solidFill>
                      </a:defRPr>
                    </a:pPr>
                    <a:r>
                      <a:rPr lang="en-US" b="1" baseline="0">
                        <a:solidFill>
                          <a:srgbClr val="FF0000"/>
                        </a:solidFill>
                      </a:rPr>
                      <a:t>y = 3,45e</a:t>
                    </a:r>
                    <a:r>
                      <a:rPr lang="en-US" b="1" baseline="30000">
                        <a:solidFill>
                          <a:srgbClr val="FF0000"/>
                        </a:solidFill>
                      </a:rPr>
                      <a:t>-0,02x</a:t>
                    </a:r>
                    <a:br>
                      <a:rPr lang="en-US" b="1" baseline="0">
                        <a:solidFill>
                          <a:srgbClr val="FF0000"/>
                        </a:solidFill>
                      </a:rPr>
                    </a:br>
                    <a:r>
                      <a:rPr lang="en-US" b="1" baseline="0">
                        <a:solidFill>
                          <a:srgbClr val="FF0000"/>
                        </a:solidFill>
                      </a:rPr>
                      <a:t>R² = 0,72</a:t>
                    </a:r>
                    <a:endParaRPr lang="en-US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MODELLING!$AO$28:$AO$45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MODELLING!$U$28:$U$45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76ED-5440-BB3B-7362FD7F5176}"/>
            </c:ext>
          </c:extLst>
        </c:ser>
        <c:ser>
          <c:idx val="7"/>
          <c:order val="4"/>
          <c:tx>
            <c:strRef>
              <c:f>MODELLING!$R$46</c:f>
              <c:strCache>
                <c:ptCount val="1"/>
                <c:pt idx="0">
                  <c:v>Fsp-Qz(c)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9050"/>
            </c:spPr>
            <c:trendlineType val="exp"/>
            <c:dispRSqr val="1"/>
            <c:dispEq val="1"/>
            <c:trendlineLbl>
              <c:layout>
                <c:manualLayout>
                  <c:x val="-0.34809363845298491"/>
                  <c:y val="-0.1920938197106539"/>
                </c:manualLayout>
              </c:layout>
              <c:tx>
                <c:rich>
                  <a:bodyPr/>
                  <a:lstStyle/>
                  <a:p>
                    <a:pPr>
                      <a:defRPr b="1"/>
                    </a:pPr>
                    <a:r>
                      <a:rPr lang="en-US" b="1" baseline="0"/>
                      <a:t>y = 3,97e</a:t>
                    </a:r>
                    <a:r>
                      <a:rPr lang="en-US" b="1" baseline="30000"/>
                      <a:t>-0,02x</a:t>
                    </a:r>
                    <a:br>
                      <a:rPr lang="en-US" b="1" baseline="0"/>
                    </a:br>
                    <a:r>
                      <a:rPr lang="en-US" b="1" baseline="0"/>
                      <a:t>R² = 0,94</a:t>
                    </a:r>
                    <a:endParaRPr lang="en-US" b="1"/>
                  </a:p>
                </c:rich>
              </c:tx>
              <c:numFmt formatCode="General" sourceLinked="0"/>
            </c:trendlineLbl>
          </c:trendline>
          <c:xVal>
            <c:numRef>
              <c:f>MODELLING!$AO$46:$AO$54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MODELLING!$U$46:$U$54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76ED-5440-BB3B-7362FD7F5176}"/>
            </c:ext>
          </c:extLst>
        </c:ser>
        <c:ser>
          <c:idx val="4"/>
          <c:order val="5"/>
          <c:tx>
            <c:strRef>
              <c:f>MODELLING!$R$12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MODELLING!$AO$12:$AO$13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MODELLING!$V$12:$V$13</c:f>
              <c:numCache>
                <c:formatCode>0.00</c:formatCode>
                <c:ptCount val="2"/>
                <c:pt idx="0">
                  <c:v>1.9522197631442888</c:v>
                </c:pt>
                <c:pt idx="1">
                  <c:v>2.8372026674738819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76ED-5440-BB3B-7362FD7F5176}"/>
            </c:ext>
          </c:extLst>
        </c:ser>
        <c:ser>
          <c:idx val="1"/>
          <c:order val="6"/>
          <c:tx>
            <c:strRef>
              <c:f>MODELLING!$R$5</c:f>
              <c:strCache>
                <c:ptCount val="1"/>
                <c:pt idx="0">
                  <c:v>Basalt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MODELLING!$AO$5:$AO$7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MODELLING!$U$5:$U$7</c:f>
              <c:numCache>
                <c:formatCode>0.00</c:formatCode>
                <c:ptCount val="3"/>
                <c:pt idx="0">
                  <c:v>1.5110333333333335</c:v>
                </c:pt>
                <c:pt idx="1">
                  <c:v>1.3566499999999999</c:v>
                </c:pt>
                <c:pt idx="2">
                  <c:v>1.3535000000000001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76ED-5440-BB3B-7362FD7F5176}"/>
            </c:ext>
          </c:extLst>
        </c:ser>
        <c:ser>
          <c:idx val="3"/>
          <c:order val="7"/>
          <c:tx>
            <c:strRef>
              <c:f>MODELLING!$R$9</c:f>
              <c:strCache>
                <c:ptCount val="1"/>
                <c:pt idx="0">
                  <c:v>Gabbro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AB7942"/>
                </a:solidFill>
              </a:ln>
            </c:spPr>
          </c:marker>
          <c:xVal>
            <c:numRef>
              <c:f>MODELLING!$AO$9:$AO$11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MODELLING!$U$9:$U$11</c:f>
              <c:numCache>
                <c:formatCode>0.00</c:formatCode>
                <c:ptCount val="3"/>
                <c:pt idx="0">
                  <c:v>2.2137500000000001</c:v>
                </c:pt>
                <c:pt idx="1">
                  <c:v>2.2054999999999998</c:v>
                </c:pt>
                <c:pt idx="2">
                  <c:v>2.1789333333333332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76ED-5440-BB3B-7362FD7F5176}"/>
            </c:ext>
          </c:extLst>
        </c:ser>
        <c:ser>
          <c:idx val="2"/>
          <c:order val="8"/>
          <c:tx>
            <c:strRef>
              <c:f>MODELLING!$R$8</c:f>
              <c:strCache>
                <c:ptCount val="1"/>
                <c:pt idx="0">
                  <c:v>Clay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00"/>
                </a:solidFill>
              </a:ln>
            </c:spPr>
          </c:marker>
          <c:xVal>
            <c:numRef>
              <c:f>MODELLING!$AO$8</c:f>
              <c:numCache>
                <c:formatCode>0.00</c:formatCode>
                <c:ptCount val="1"/>
                <c:pt idx="0">
                  <c:v>1.7724100614620815</c:v>
                </c:pt>
              </c:numCache>
            </c:numRef>
          </c:xVal>
          <c:yVal>
            <c:numRef>
              <c:f>MODELLING!$U$8</c:f>
              <c:numCache>
                <c:formatCode>0.00</c:formatCode>
                <c:ptCount val="1"/>
                <c:pt idx="0">
                  <c:v>2.6860500000000003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76ED-5440-BB3B-7362FD7F51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scatterChart>
        <c:scatterStyle val="smoothMarker"/>
        <c:varyColors val="0"/>
        <c:ser>
          <c:idx val="9"/>
          <c:order val="9"/>
          <c:tx>
            <c:v>Database</c:v>
          </c:tx>
          <c:spPr>
            <a:ln>
              <a:solidFill>
                <a:srgbClr val="002DE9"/>
              </a:solidFill>
              <a:prstDash val="lgDash"/>
            </a:ln>
          </c:spPr>
          <c:marker>
            <c:symbol val="none"/>
          </c:marker>
          <c:xVal>
            <c:numRef>
              <c:f>MODELLING!$DH$5:$DH$25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 formatCode="0.0">
                  <c:v>2</c:v>
                </c:pt>
                <c:pt idx="3" formatCode="0.0">
                  <c:v>3</c:v>
                </c:pt>
                <c:pt idx="4">
                  <c:v>4</c:v>
                </c:pt>
                <c:pt idx="5">
                  <c:v>5</c:v>
                </c:pt>
                <c:pt idx="6" formatCode="0.0">
                  <c:v>6</c:v>
                </c:pt>
                <c:pt idx="7" formatCode="0.0">
                  <c:v>7</c:v>
                </c:pt>
                <c:pt idx="8">
                  <c:v>8</c:v>
                </c:pt>
                <c:pt idx="9">
                  <c:v>9</c:v>
                </c:pt>
                <c:pt idx="10" formatCode="0.0">
                  <c:v>10</c:v>
                </c:pt>
                <c:pt idx="11" formatCode="0.0">
                  <c:v>11</c:v>
                </c:pt>
                <c:pt idx="12">
                  <c:v>12</c:v>
                </c:pt>
                <c:pt idx="13">
                  <c:v>13</c:v>
                </c:pt>
                <c:pt idx="14" formatCode="0.0">
                  <c:v>14</c:v>
                </c:pt>
                <c:pt idx="15" formatCode="0.0">
                  <c:v>15</c:v>
                </c:pt>
                <c:pt idx="16">
                  <c:v>16</c:v>
                </c:pt>
                <c:pt idx="17">
                  <c:v>17</c:v>
                </c:pt>
                <c:pt idx="18" formatCode="0.0">
                  <c:v>18</c:v>
                </c:pt>
                <c:pt idx="19" formatCode="0.0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MODELLING!$DI$5:$DI$25</c:f>
              <c:numCache>
                <c:formatCode>General</c:formatCode>
                <c:ptCount val="21"/>
                <c:pt idx="0">
                  <c:v>6.2522000000000002</c:v>
                </c:pt>
                <c:pt idx="1">
                  <c:v>5.9235350162705434</c:v>
                </c:pt>
                <c:pt idx="2">
                  <c:v>5.6121472584023655</c:v>
                </c:pt>
                <c:pt idx="3">
                  <c:v>5.3171284990264445</c:v>
                </c:pt>
                <c:pt idx="4">
                  <c:v>5.0376182543733696</c:v>
                </c:pt>
                <c:pt idx="5">
                  <c:v>4.7728012744928732</c:v>
                </c:pt>
                <c:pt idx="6">
                  <c:v>4.5219051654072508</c:v>
                </c:pt>
                <c:pt idx="7">
                  <c:v>4.2841981362631545</c:v>
                </c:pt>
                <c:pt idx="8">
                  <c:v>4.0589868649108789</c:v>
                </c:pt>
                <c:pt idx="9">
                  <c:v>3.8456144756856441</c:v>
                </c:pt>
                <c:pt idx="10">
                  <c:v>3.6434586234926583</c:v>
                </c:pt>
                <c:pt idx="11">
                  <c:v>3.4519296786077915</c:v>
                </c:pt>
                <c:pt idx="12">
                  <c:v>3.2704690068994555</c:v>
                </c:pt>
                <c:pt idx="13">
                  <c:v>3.0985473404555957</c:v>
                </c:pt>
                <c:pt idx="14">
                  <c:v>2.9356632338633895</c:v>
                </c:pt>
                <c:pt idx="15">
                  <c:v>2.7813416016390726</c:v>
                </c:pt>
                <c:pt idx="16">
                  <c:v>2.6351323325419922</c:v>
                </c:pt>
                <c:pt idx="17">
                  <c:v>2.4966089767312569</c:v>
                </c:pt>
                <c:pt idx="18">
                  <c:v>2.3653675019357938</c:v>
                </c:pt>
                <c:pt idx="19">
                  <c:v>2.2410251150099256</c:v>
                </c:pt>
                <c:pt idx="20">
                  <c:v>2.1232191454372882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76ED-5440-BB3B-7362FD7F51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5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MODELLING!$R$12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22225">
                <a:solidFill>
                  <a:schemeClr val="tx1"/>
                </a:solidFill>
              </a:ln>
            </c:spPr>
          </c:marker>
          <c:xVal>
            <c:numRef>
              <c:f>MODELLING!$AO$12:$AO$66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MODELLING!$U$12:$U$66</c:f>
              <c:numCache>
                <c:formatCode>0.00</c:formatCode>
                <c:ptCount val="55"/>
                <c:pt idx="0">
                  <c:v>2.2923833333333334</c:v>
                </c:pt>
                <c:pt idx="1">
                  <c:v>2.4242666666666666</c:v>
                </c:pt>
                <c:pt idx="2">
                  <c:v>2.7364999999999999</c:v>
                </c:pt>
                <c:pt idx="3">
                  <c:v>2.9008333333333329</c:v>
                </c:pt>
                <c:pt idx="4">
                  <c:v>2.6104499999999997</c:v>
                </c:pt>
                <c:pt idx="5">
                  <c:v>2.5560333333333327</c:v>
                </c:pt>
                <c:pt idx="6">
                  <c:v>2.6092666666666666</c:v>
                </c:pt>
                <c:pt idx="7">
                  <c:v>2.456433333333333</c:v>
                </c:pt>
                <c:pt idx="8">
                  <c:v>2.7652333333333337</c:v>
                </c:pt>
                <c:pt idx="9">
                  <c:v>2.6742833333333333</c:v>
                </c:pt>
                <c:pt idx="10">
                  <c:v>2.6781666666666668</c:v>
                </c:pt>
                <c:pt idx="11">
                  <c:v>2.6036333333333337</c:v>
                </c:pt>
                <c:pt idx="12">
                  <c:v>2.7102166666666667</c:v>
                </c:pt>
                <c:pt idx="13">
                  <c:v>2.8918083333333335</c:v>
                </c:pt>
                <c:pt idx="14">
                  <c:v>2.6643916666666669</c:v>
                </c:pt>
                <c:pt idx="15">
                  <c:v>2.8368666666666664</c:v>
                </c:pt>
                <c:pt idx="16">
                  <c:v>2.7767166666666667</c:v>
                </c:pt>
                <c:pt idx="17">
                  <c:v>3.0029999999999983</c:v>
                </c:pt>
                <c:pt idx="18">
                  <c:v>3.2986666666666666</c:v>
                </c:pt>
                <c:pt idx="19">
                  <c:v>3.2876000000000003</c:v>
                </c:pt>
                <c:pt idx="20">
                  <c:v>3.1079166666666667</c:v>
                </c:pt>
                <c:pt idx="21">
                  <c:v>3.1905000000000001</c:v>
                </c:pt>
                <c:pt idx="22">
                  <c:v>2.6324166666666668</c:v>
                </c:pt>
                <c:pt idx="23">
                  <c:v>2.9694833333333337</c:v>
                </c:pt>
                <c:pt idx="24">
                  <c:v>2.9045166666666669</c:v>
                </c:pt>
                <c:pt idx="25">
                  <c:v>3.0279333333333334</c:v>
                </c:pt>
                <c:pt idx="26">
                  <c:v>3.2492999999999999</c:v>
                </c:pt>
                <c:pt idx="27">
                  <c:v>3.0970500000000003</c:v>
                </c:pt>
                <c:pt idx="28">
                  <c:v>3.1890333333333336</c:v>
                </c:pt>
                <c:pt idx="29">
                  <c:v>3.0880999999999998</c:v>
                </c:pt>
                <c:pt idx="30">
                  <c:v>2.899116666666667</c:v>
                </c:pt>
                <c:pt idx="31">
                  <c:v>3.0752833333333331</c:v>
                </c:pt>
                <c:pt idx="32">
                  <c:v>3.0248166666666667</c:v>
                </c:pt>
                <c:pt idx="33">
                  <c:v>2.9003499999999995</c:v>
                </c:pt>
                <c:pt idx="34">
                  <c:v>3.4415333333333331</c:v>
                </c:pt>
                <c:pt idx="35">
                  <c:v>3.3845166666666664</c:v>
                </c:pt>
                <c:pt idx="36">
                  <c:v>3.6928833333333331</c:v>
                </c:pt>
                <c:pt idx="37">
                  <c:v>3.1293666666666669</c:v>
                </c:pt>
                <c:pt idx="38">
                  <c:v>3.232216666666667</c:v>
                </c:pt>
                <c:pt idx="39">
                  <c:v>3.2113000000000005</c:v>
                </c:pt>
                <c:pt idx="40">
                  <c:v>3.042016666666667</c:v>
                </c:pt>
                <c:pt idx="41">
                  <c:v>3.1395666666666671</c:v>
                </c:pt>
                <c:pt idx="42">
                  <c:v>2.995883333333333</c:v>
                </c:pt>
                <c:pt idx="43">
                  <c:v>3.8477000000000015</c:v>
                </c:pt>
                <c:pt idx="44">
                  <c:v>4.5513416666666666</c:v>
                </c:pt>
                <c:pt idx="45">
                  <c:v>4.7049000000000003</c:v>
                </c:pt>
                <c:pt idx="46">
                  <c:v>3.6994833333333332</c:v>
                </c:pt>
                <c:pt idx="47">
                  <c:v>3.8789083333333334</c:v>
                </c:pt>
                <c:pt idx="48">
                  <c:v>4.0532624999999998</c:v>
                </c:pt>
                <c:pt idx="49">
                  <c:v>3.8667875</c:v>
                </c:pt>
                <c:pt idx="50">
                  <c:v>3.7808000000000002</c:v>
                </c:pt>
                <c:pt idx="51">
                  <c:v>3.8159666666666663</c:v>
                </c:pt>
                <c:pt idx="52">
                  <c:v>3.4596999999999998</c:v>
                </c:pt>
                <c:pt idx="53">
                  <c:v>3.5117666666666665</c:v>
                </c:pt>
                <c:pt idx="54">
                  <c:v>3.2707333333333333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7AB-9F45-9BD2-7C09DD6C1C32}"/>
            </c:ext>
          </c:extLst>
        </c:ser>
        <c:ser>
          <c:idx val="1"/>
          <c:order val="1"/>
          <c:tx>
            <c:strRef>
              <c:f>MODELLING!$R$5</c:f>
              <c:strCache>
                <c:ptCount val="1"/>
                <c:pt idx="0">
                  <c:v>Basalt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MODELLING!$AO$5:$AO$7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MODELLING!$U$5:$U$7</c:f>
              <c:numCache>
                <c:formatCode>0.00</c:formatCode>
                <c:ptCount val="3"/>
                <c:pt idx="0">
                  <c:v>1.5110333333333335</c:v>
                </c:pt>
                <c:pt idx="1">
                  <c:v>1.3566499999999999</c:v>
                </c:pt>
                <c:pt idx="2">
                  <c:v>1.3535000000000001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7AB-9F45-9BD2-7C09DD6C1C32}"/>
            </c:ext>
          </c:extLst>
        </c:ser>
        <c:ser>
          <c:idx val="3"/>
          <c:order val="2"/>
          <c:tx>
            <c:strRef>
              <c:f>MODELLING!$R$9</c:f>
              <c:strCache>
                <c:ptCount val="1"/>
                <c:pt idx="0">
                  <c:v>Gabbro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AB7942"/>
                </a:solidFill>
              </a:ln>
            </c:spPr>
          </c:marker>
          <c:xVal>
            <c:numRef>
              <c:f>MODELLING!$AO$9:$AO$11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MODELLING!$U$9:$U$11</c:f>
              <c:numCache>
                <c:formatCode>0.00</c:formatCode>
                <c:ptCount val="3"/>
                <c:pt idx="0">
                  <c:v>2.2137500000000001</c:v>
                </c:pt>
                <c:pt idx="1">
                  <c:v>2.2054999999999998</c:v>
                </c:pt>
                <c:pt idx="2">
                  <c:v>2.1789333333333332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7AB-9F45-9BD2-7C09DD6C1C32}"/>
            </c:ext>
          </c:extLst>
        </c:ser>
        <c:ser>
          <c:idx val="2"/>
          <c:order val="3"/>
          <c:tx>
            <c:strRef>
              <c:f>MODELLING!$R$8</c:f>
              <c:strCache>
                <c:ptCount val="1"/>
                <c:pt idx="0">
                  <c:v>Clay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00"/>
                </a:solidFill>
              </a:ln>
            </c:spPr>
          </c:marker>
          <c:xVal>
            <c:numRef>
              <c:f>MODELLING!$AO$8</c:f>
              <c:numCache>
                <c:formatCode>0.00</c:formatCode>
                <c:ptCount val="1"/>
                <c:pt idx="0">
                  <c:v>1.7724100614620815</c:v>
                </c:pt>
              </c:numCache>
            </c:numRef>
          </c:xVal>
          <c:yVal>
            <c:numRef>
              <c:f>MODELLING!$U$8</c:f>
              <c:numCache>
                <c:formatCode>0.00</c:formatCode>
                <c:ptCount val="1"/>
                <c:pt idx="0">
                  <c:v>2.6860500000000003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7AB-9F45-9BD2-7C09DD6C1C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overlay val="0"/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MODELLING!$A$70</c:f>
              <c:strCache>
                <c:ptCount val="1"/>
                <c:pt idx="0">
                  <c:v>Dried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22225">
                <a:solidFill>
                  <a:srgbClr val="FF0000"/>
                </a:solidFill>
              </a:ln>
            </c:spPr>
          </c:marker>
          <c:trendline>
            <c:spPr>
              <a:ln w="19050">
                <a:solidFill>
                  <a:srgbClr val="FF0000"/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-0.22306866385260823"/>
                  <c:y val="-4.3425635121769737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FF0000"/>
                        </a:solidFill>
                      </a:defRPr>
                    </a:pP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y = -0,029x + 2,10</a:t>
                    </a:r>
                    <a:br>
                      <a:rPr lang="en-US" sz="1400" b="1" baseline="0">
                        <a:solidFill>
                          <a:srgbClr val="FF0000"/>
                        </a:solidFill>
                      </a:rPr>
                    </a:b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R = 0,77</a:t>
                    </a:r>
                    <a:endParaRPr lang="en-US" sz="1400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MODELLING!$AO$14:$AO$66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MODELLING!$BQ$14:$BQ$66</c:f>
              <c:numCache>
                <c:formatCode>0.00</c:formatCode>
                <c:ptCount val="53"/>
                <c:pt idx="0">
                  <c:v>2.049666666666667</c:v>
                </c:pt>
                <c:pt idx="1">
                  <c:v>1.9113500000000001</c:v>
                </c:pt>
                <c:pt idx="2">
                  <c:v>1.8196666666666668</c:v>
                </c:pt>
                <c:pt idx="3">
                  <c:v>1.7843666666666667</c:v>
                </c:pt>
                <c:pt idx="4">
                  <c:v>1.8692833333333332</c:v>
                </c:pt>
                <c:pt idx="5">
                  <c:v>2.0137999999999998</c:v>
                </c:pt>
                <c:pt idx="6">
                  <c:v>1.9540500000000001</c:v>
                </c:pt>
                <c:pt idx="7">
                  <c:v>2.0260833333333332</c:v>
                </c:pt>
                <c:pt idx="8">
                  <c:v>1.8522666666666665</c:v>
                </c:pt>
                <c:pt idx="10">
                  <c:v>1.8265666666666669</c:v>
                </c:pt>
                <c:pt idx="11">
                  <c:v>2.0213999999999999</c:v>
                </c:pt>
                <c:pt idx="12">
                  <c:v>1.8753333333333335</c:v>
                </c:pt>
                <c:pt idx="13">
                  <c:v>1.9710666666666667</c:v>
                </c:pt>
                <c:pt idx="14">
                  <c:v>1.8505833333333335</c:v>
                </c:pt>
                <c:pt idx="15">
                  <c:v>1.7536999999999998</c:v>
                </c:pt>
                <c:pt idx="16">
                  <c:v>1.9734666666666667</c:v>
                </c:pt>
                <c:pt idx="17">
                  <c:v>1.9781666666666666</c:v>
                </c:pt>
                <c:pt idx="18">
                  <c:v>1.9087916666666649</c:v>
                </c:pt>
                <c:pt idx="19">
                  <c:v>1.9365666666666668</c:v>
                </c:pt>
                <c:pt idx="20">
                  <c:v>1.7790166666666665</c:v>
                </c:pt>
                <c:pt idx="21">
                  <c:v>1.823925</c:v>
                </c:pt>
                <c:pt idx="22">
                  <c:v>1.8090833333333334</c:v>
                </c:pt>
                <c:pt idx="23">
                  <c:v>1.8762833333333333</c:v>
                </c:pt>
                <c:pt idx="24">
                  <c:v>1.9241916666666667</c:v>
                </c:pt>
                <c:pt idx="25">
                  <c:v>1.9530666666666665</c:v>
                </c:pt>
                <c:pt idx="26">
                  <c:v>2.0452166666666667</c:v>
                </c:pt>
                <c:pt idx="27">
                  <c:v>1.9747333333333332</c:v>
                </c:pt>
                <c:pt idx="28">
                  <c:v>2.1078999999999999</c:v>
                </c:pt>
                <c:pt idx="29">
                  <c:v>1.8201499999999999</c:v>
                </c:pt>
                <c:pt idx="30">
                  <c:v>1.8690166666666665</c:v>
                </c:pt>
                <c:pt idx="31">
                  <c:v>1.8379333333333334</c:v>
                </c:pt>
                <c:pt idx="32">
                  <c:v>1.7596666666666665</c:v>
                </c:pt>
                <c:pt idx="33">
                  <c:v>1.7782666666666667</c:v>
                </c:pt>
                <c:pt idx="34">
                  <c:v>1.9396166666666668</c:v>
                </c:pt>
                <c:pt idx="35">
                  <c:v>1.6834833333333332</c:v>
                </c:pt>
                <c:pt idx="36">
                  <c:v>1.8139333333333334</c:v>
                </c:pt>
                <c:pt idx="37">
                  <c:v>1.8211166666666667</c:v>
                </c:pt>
                <c:pt idx="38">
                  <c:v>1.6548166666666666</c:v>
                </c:pt>
                <c:pt idx="39">
                  <c:v>1.7659666666666667</c:v>
                </c:pt>
                <c:pt idx="40">
                  <c:v>1.5366000000000002</c:v>
                </c:pt>
                <c:pt idx="41">
                  <c:v>1.7042166666666669</c:v>
                </c:pt>
                <c:pt idx="42">
                  <c:v>1.6576833333333334</c:v>
                </c:pt>
                <c:pt idx="43">
                  <c:v>1.6819666666666666</c:v>
                </c:pt>
                <c:pt idx="44">
                  <c:v>1.7777500000000002</c:v>
                </c:pt>
                <c:pt idx="45">
                  <c:v>1.7823166666666665</c:v>
                </c:pt>
                <c:pt idx="46">
                  <c:v>1.8397000000000001</c:v>
                </c:pt>
                <c:pt idx="47">
                  <c:v>1.8021833333333332</c:v>
                </c:pt>
                <c:pt idx="48">
                  <c:v>1.7119333333333333</c:v>
                </c:pt>
                <c:pt idx="49">
                  <c:v>1.7135666666666669</c:v>
                </c:pt>
                <c:pt idx="50">
                  <c:v>1.5829</c:v>
                </c:pt>
                <c:pt idx="51">
                  <c:v>1.69425</c:v>
                </c:pt>
                <c:pt idx="52">
                  <c:v>1.7516333333333334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8C5-664D-9072-3193427A2B55}"/>
            </c:ext>
          </c:extLst>
        </c:ser>
        <c:ser>
          <c:idx val="2"/>
          <c:order val="1"/>
          <c:tx>
            <c:strRef>
              <c:f>MODELLING!$A$71</c:f>
              <c:strCache>
                <c:ptCount val="1"/>
                <c:pt idx="0">
                  <c:v>Water-saturated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0070C0">
                  <a:alpha val="50000"/>
                </a:srgbClr>
              </a:solidFill>
              <a:ln w="22225">
                <a:solidFill>
                  <a:srgbClr val="0070C0"/>
                </a:solidFill>
              </a:ln>
            </c:spPr>
          </c:marker>
          <c:trendline>
            <c:spPr>
              <a:ln w="19050">
                <a:solidFill>
                  <a:srgbClr val="0070C0"/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0.11162458803476148"/>
                  <c:y val="0.19242677118791099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5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  <a:t>y = 0,019x + 2,29</a:t>
                    </a:r>
                    <a:br>
                      <a:rPr lang="en-US" sz="14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  <a:t>R = 0,49</a:t>
                    </a:r>
                    <a:endParaRPr lang="en-US" sz="1400" b="1">
                      <a:solidFill>
                        <a:schemeClr val="accent5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MODELLING!$AO$14:$AO$66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MODELLING!$AV$14:$AV$66</c:f>
              <c:numCache>
                <c:formatCode>0.00</c:formatCode>
                <c:ptCount val="53"/>
                <c:pt idx="0">
                  <c:v>2.4213000000000005</c:v>
                </c:pt>
                <c:pt idx="1">
                  <c:v>2.4464999999999999</c:v>
                </c:pt>
                <c:pt idx="2">
                  <c:v>2.6888499999999995</c:v>
                </c:pt>
                <c:pt idx="3">
                  <c:v>2.430766666666667</c:v>
                </c:pt>
                <c:pt idx="4">
                  <c:v>2.4871333333333334</c:v>
                </c:pt>
                <c:pt idx="5">
                  <c:v>2.6736666666666666</c:v>
                </c:pt>
                <c:pt idx="6">
                  <c:v>2.5326333333333331</c:v>
                </c:pt>
                <c:pt idx="7">
                  <c:v>2.5063500000000003</c:v>
                </c:pt>
                <c:pt idx="8">
                  <c:v>2.5068833333333336</c:v>
                </c:pt>
                <c:pt idx="9">
                  <c:v>2.703383333333333</c:v>
                </c:pt>
                <c:pt idx="10">
                  <c:v>2.4138500000000001</c:v>
                </c:pt>
                <c:pt idx="11">
                  <c:v>2.2911666666666664</c:v>
                </c:pt>
                <c:pt idx="12">
                  <c:v>2.41275</c:v>
                </c:pt>
                <c:pt idx="13">
                  <c:v>2.4499166666666667</c:v>
                </c:pt>
                <c:pt idx="14">
                  <c:v>2.5686833333333334</c:v>
                </c:pt>
                <c:pt idx="15">
                  <c:v>2.5478499999999999</c:v>
                </c:pt>
                <c:pt idx="16">
                  <c:v>2.2250166666666664</c:v>
                </c:pt>
                <c:pt idx="17">
                  <c:v>2.4149333333333334</c:v>
                </c:pt>
                <c:pt idx="18">
                  <c:v>2.3824333333333332</c:v>
                </c:pt>
                <c:pt idx="19">
                  <c:v>2.2698</c:v>
                </c:pt>
                <c:pt idx="20">
                  <c:v>2.459625</c:v>
                </c:pt>
                <c:pt idx="21">
                  <c:v>2.7355</c:v>
                </c:pt>
                <c:pt idx="22">
                  <c:v>2.5938499999999998</c:v>
                </c:pt>
                <c:pt idx="23">
                  <c:v>2.4438166666666667</c:v>
                </c:pt>
                <c:pt idx="24">
                  <c:v>2.2855499999999997</c:v>
                </c:pt>
                <c:pt idx="25">
                  <c:v>2.3550166666666668</c:v>
                </c:pt>
                <c:pt idx="26">
                  <c:v>2.5065333333333335</c:v>
                </c:pt>
                <c:pt idx="27">
                  <c:v>2.3865500000000002</c:v>
                </c:pt>
                <c:pt idx="28">
                  <c:v>2.6178333333333335</c:v>
                </c:pt>
                <c:pt idx="29">
                  <c:v>2.3674750000000002</c:v>
                </c:pt>
                <c:pt idx="30">
                  <c:v>2.2593666666666667</c:v>
                </c:pt>
                <c:pt idx="31">
                  <c:v>2.5814666666666666</c:v>
                </c:pt>
                <c:pt idx="32">
                  <c:v>2.3487833333333334</c:v>
                </c:pt>
                <c:pt idx="33">
                  <c:v>2.4818499999999997</c:v>
                </c:pt>
                <c:pt idx="34">
                  <c:v>2.3563499999999999</c:v>
                </c:pt>
                <c:pt idx="35">
                  <c:v>2.3619166666666667</c:v>
                </c:pt>
                <c:pt idx="36">
                  <c:v>2.5643000000000002</c:v>
                </c:pt>
                <c:pt idx="37">
                  <c:v>2.4944500000000001</c:v>
                </c:pt>
                <c:pt idx="38">
                  <c:v>2.6574999999999998</c:v>
                </c:pt>
                <c:pt idx="39">
                  <c:v>2.67035</c:v>
                </c:pt>
                <c:pt idx="40">
                  <c:v>2.5471833333333329</c:v>
                </c:pt>
                <c:pt idx="41">
                  <c:v>2.4966166666666663</c:v>
                </c:pt>
                <c:pt idx="42">
                  <c:v>2.3852333333333333</c:v>
                </c:pt>
                <c:pt idx="43">
                  <c:v>2.3677000000000001</c:v>
                </c:pt>
                <c:pt idx="44">
                  <c:v>2.36205</c:v>
                </c:pt>
                <c:pt idx="45">
                  <c:v>2.3746166666666664</c:v>
                </c:pt>
                <c:pt idx="46">
                  <c:v>2.2574666666666667</c:v>
                </c:pt>
                <c:pt idx="47">
                  <c:v>2.4108833333333335</c:v>
                </c:pt>
                <c:pt idx="48">
                  <c:v>2.3851999999999998</c:v>
                </c:pt>
                <c:pt idx="49">
                  <c:v>2.385933333333333</c:v>
                </c:pt>
                <c:pt idx="50">
                  <c:v>2.4689333333333332</c:v>
                </c:pt>
                <c:pt idx="51">
                  <c:v>2.5150999999999999</c:v>
                </c:pt>
                <c:pt idx="52">
                  <c:v>2.623966666666667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8C5-664D-9072-3193427A2B55}"/>
            </c:ext>
          </c:extLst>
        </c:ser>
        <c:ser>
          <c:idx val="1"/>
          <c:order val="2"/>
          <c:tx>
            <c:strRef>
              <c:f>MODELLING!$A$72</c:f>
              <c:strCache>
                <c:ptCount val="1"/>
                <c:pt idx="0">
                  <c:v>Kerosene-saturated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accent6">
                  <a:lumMod val="75000"/>
                  <a:alpha val="50000"/>
                </a:schemeClr>
              </a:solidFill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9050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0.13780237228510941"/>
                  <c:y val="-0.15258487636191181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6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  <a:t>y = -0,012x + 2,05</a:t>
                    </a:r>
                    <a:br>
                      <a:rPr lang="en-US" sz="14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  <a:t>R = 0,30</a:t>
                    </a:r>
                    <a:endParaRPr lang="en-US" sz="1400" b="1">
                      <a:solidFill>
                        <a:schemeClr val="accent6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MODELLING!$AO$14:$AO$66</c:f>
              <c:numCache>
                <c:formatCode>0.00</c:formatCode>
                <c:ptCount val="53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  <c:pt idx="14" formatCode="0.0">
                  <c:v>10.473911870044446</c:v>
                </c:pt>
                <c:pt idx="15" formatCode="0.0">
                  <c:v>10.738858398161378</c:v>
                </c:pt>
                <c:pt idx="16">
                  <c:v>2.7345998848589699</c:v>
                </c:pt>
                <c:pt idx="17">
                  <c:v>3.4618672926719851</c:v>
                </c:pt>
                <c:pt idx="18">
                  <c:v>9.3179832451046014</c:v>
                </c:pt>
                <c:pt idx="19">
                  <c:v>3.9378486750348509</c:v>
                </c:pt>
                <c:pt idx="20" formatCode="0.0">
                  <c:v>12.112464638300304</c:v>
                </c:pt>
                <c:pt idx="21" formatCode="0.0">
                  <c:v>10.617980534721768</c:v>
                </c:pt>
                <c:pt idx="22" formatCode="0.0">
                  <c:v>10.20831999772404</c:v>
                </c:pt>
                <c:pt idx="23">
                  <c:v>8.0966920760731007</c:v>
                </c:pt>
                <c:pt idx="24">
                  <c:v>5.1415164605987913</c:v>
                </c:pt>
                <c:pt idx="25">
                  <c:v>3.8828135135341455</c:v>
                </c:pt>
                <c:pt idx="26">
                  <c:v>4.9830336758981026</c:v>
                </c:pt>
                <c:pt idx="27">
                  <c:v>5.7395725725505722</c:v>
                </c:pt>
                <c:pt idx="28" formatCode="0.0">
                  <c:v>8.5219093683422393</c:v>
                </c:pt>
                <c:pt idx="29" formatCode="0.0">
                  <c:v>8.4990001176332619</c:v>
                </c:pt>
                <c:pt idx="30">
                  <c:v>8.4276832827065125</c:v>
                </c:pt>
                <c:pt idx="31">
                  <c:v>8.2785016987055524</c:v>
                </c:pt>
                <c:pt idx="32">
                  <c:v>9.8486137098145559</c:v>
                </c:pt>
                <c:pt idx="33">
                  <c:v>9.4488658824933687</c:v>
                </c:pt>
                <c:pt idx="34">
                  <c:v>3.4244811782275009</c:v>
                </c:pt>
                <c:pt idx="35" formatCode="0.0">
                  <c:v>13.228614004650469</c:v>
                </c:pt>
                <c:pt idx="36" formatCode="0.0">
                  <c:v>13.223847782622469</c:v>
                </c:pt>
                <c:pt idx="37" formatCode="0.0">
                  <c:v>12.190268421750883</c:v>
                </c:pt>
                <c:pt idx="38" formatCode="0.0">
                  <c:v>15.176653953615338</c:v>
                </c:pt>
                <c:pt idx="39" formatCode="0.0">
                  <c:v>14.1074505680656</c:v>
                </c:pt>
                <c:pt idx="40" formatCode="0.0">
                  <c:v>15.051404867421686</c:v>
                </c:pt>
                <c:pt idx="41" formatCode="0.0">
                  <c:v>13.963099839196577</c:v>
                </c:pt>
                <c:pt idx="42" formatCode="0.0">
                  <c:v>10.217418078809521</c:v>
                </c:pt>
                <c:pt idx="43">
                  <c:v>9.01241594152979</c:v>
                </c:pt>
                <c:pt idx="44" formatCode="0.0">
                  <c:v>10.157780680401382</c:v>
                </c:pt>
                <c:pt idx="45">
                  <c:v>9.6611597604646153</c:v>
                </c:pt>
                <c:pt idx="46" formatCode="0.0">
                  <c:v>8.5219093683422393</c:v>
                </c:pt>
                <c:pt idx="47" formatCode="0.0">
                  <c:v>10.281934695919556</c:v>
                </c:pt>
                <c:pt idx="48" formatCode="0.0">
                  <c:v>9.6630367029662683</c:v>
                </c:pt>
                <c:pt idx="49" formatCode="0.0">
                  <c:v>11.716540445138877</c:v>
                </c:pt>
                <c:pt idx="50" formatCode="0.0">
                  <c:v>14.124975966160333</c:v>
                </c:pt>
                <c:pt idx="51" formatCode="0.0">
                  <c:v>14.07397416299491</c:v>
                </c:pt>
                <c:pt idx="52" formatCode="0.0">
                  <c:v>14.929216856195323</c:v>
                </c:pt>
              </c:numCache>
            </c:numRef>
          </c:xVal>
          <c:yVal>
            <c:numRef>
              <c:f>MODELLING!$CD$14:$CD$66</c:f>
              <c:numCache>
                <c:formatCode>0.00</c:formatCode>
                <c:ptCount val="53"/>
                <c:pt idx="0">
                  <c:v>2.0038333333333331</c:v>
                </c:pt>
                <c:pt idx="1">
                  <c:v>1.9795333333333334</c:v>
                </c:pt>
                <c:pt idx="2">
                  <c:v>2.0819000000000001</c:v>
                </c:pt>
                <c:pt idx="3">
                  <c:v>1.9876333333333331</c:v>
                </c:pt>
                <c:pt idx="4">
                  <c:v>1.9593499999999997</c:v>
                </c:pt>
                <c:pt idx="5">
                  <c:v>2.2258166666666668</c:v>
                </c:pt>
                <c:pt idx="6">
                  <c:v>2.3165333333333336</c:v>
                </c:pt>
                <c:pt idx="7">
                  <c:v>2.1051000000000002</c:v>
                </c:pt>
                <c:pt idx="8">
                  <c:v>2.0660666666666665</c:v>
                </c:pt>
                <c:pt idx="10">
                  <c:v>2.0708500000000001</c:v>
                </c:pt>
                <c:pt idx="11">
                  <c:v>2.0255333333333332</c:v>
                </c:pt>
                <c:pt idx="12">
                  <c:v>1.9594499999999997</c:v>
                </c:pt>
                <c:pt idx="13">
                  <c:v>2.0659333333333332</c:v>
                </c:pt>
                <c:pt idx="14">
                  <c:v>1.8669666666666667</c:v>
                </c:pt>
                <c:pt idx="15">
                  <c:v>1.9350500000000002</c:v>
                </c:pt>
                <c:pt idx="16">
                  <c:v>1.9808666666666666</c:v>
                </c:pt>
                <c:pt idx="17">
                  <c:v>1.9064833333333333</c:v>
                </c:pt>
                <c:pt idx="18">
                  <c:v>1.8088666666666668</c:v>
                </c:pt>
                <c:pt idx="19">
                  <c:v>2.0302666666666664</c:v>
                </c:pt>
                <c:pt idx="20">
                  <c:v>1.9576</c:v>
                </c:pt>
                <c:pt idx="21">
                  <c:v>2.0305833333333334</c:v>
                </c:pt>
                <c:pt idx="22">
                  <c:v>2.0179333333333331</c:v>
                </c:pt>
                <c:pt idx="23">
                  <c:v>1.9618333333333335</c:v>
                </c:pt>
                <c:pt idx="24">
                  <c:v>1.9258333333333335</c:v>
                </c:pt>
                <c:pt idx="25">
                  <c:v>1.9494166666666668</c:v>
                </c:pt>
                <c:pt idx="26">
                  <c:v>1.8994500000000001</c:v>
                </c:pt>
                <c:pt idx="27">
                  <c:v>1.9696833333333332</c:v>
                </c:pt>
                <c:pt idx="28">
                  <c:v>2.2057666666666664</c:v>
                </c:pt>
                <c:pt idx="29">
                  <c:v>2.0069166666666667</c:v>
                </c:pt>
                <c:pt idx="30">
                  <c:v>1.9494666666666667</c:v>
                </c:pt>
                <c:pt idx="31">
                  <c:v>2.0065500000000003</c:v>
                </c:pt>
                <c:pt idx="32">
                  <c:v>1.7973333333333334</c:v>
                </c:pt>
                <c:pt idx="33">
                  <c:v>1.7887666666666668</c:v>
                </c:pt>
                <c:pt idx="34">
                  <c:v>1.8627833333333335</c:v>
                </c:pt>
                <c:pt idx="35">
                  <c:v>1.8955000000000002</c:v>
                </c:pt>
                <c:pt idx="36">
                  <c:v>1.9585999999999999</c:v>
                </c:pt>
                <c:pt idx="37">
                  <c:v>1.9240333333333333</c:v>
                </c:pt>
                <c:pt idx="38">
                  <c:v>1.9536666666666669</c:v>
                </c:pt>
                <c:pt idx="39">
                  <c:v>1.8888833333333332</c:v>
                </c:pt>
                <c:pt idx="40">
                  <c:v>1.6942666666666666</c:v>
                </c:pt>
                <c:pt idx="41">
                  <c:v>1.8886499999999999</c:v>
                </c:pt>
                <c:pt idx="42">
                  <c:v>1.9000666666666666</c:v>
                </c:pt>
                <c:pt idx="43">
                  <c:v>1.8567666666666665</c:v>
                </c:pt>
                <c:pt idx="44">
                  <c:v>1.7293333333333332</c:v>
                </c:pt>
                <c:pt idx="45">
                  <c:v>1.7256499999999999</c:v>
                </c:pt>
                <c:pt idx="46">
                  <c:v>1.7379166666666663</c:v>
                </c:pt>
                <c:pt idx="47">
                  <c:v>1.8746666666666669</c:v>
                </c:pt>
                <c:pt idx="48">
                  <c:v>1.7305833333333334</c:v>
                </c:pt>
                <c:pt idx="49">
                  <c:v>1.7585666666666668</c:v>
                </c:pt>
                <c:pt idx="50">
                  <c:v>1.6838500000000003</c:v>
                </c:pt>
                <c:pt idx="51">
                  <c:v>1.9853500000000004</c:v>
                </c:pt>
                <c:pt idx="52">
                  <c:v>1.8537166666666665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B8C5-664D-9072-3193427A2B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.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C, MJ/(m</a:t>
                </a:r>
                <a:r>
                  <a:rPr lang="en-US" sz="1800" baseline="30000">
                    <a:effectLst/>
                  </a:rPr>
                  <a:t>3</a:t>
                </a:r>
                <a:r>
                  <a:rPr lang="en-US" sz="1800">
                    <a:effectLst/>
                  </a:rPr>
                  <a:t>·K)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overlay val="0"/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FIG!$A$70</c:f>
              <c:strCache>
                <c:ptCount val="1"/>
                <c:pt idx="0">
                  <c:v>Dried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22225">
                <a:solidFill>
                  <a:srgbClr val="FF0000"/>
                </a:solidFill>
              </a:ln>
            </c:spPr>
          </c:marker>
          <c:trendline>
            <c:trendlineType val="linear"/>
            <c:dispRSqr val="1"/>
            <c:dispEq val="1"/>
            <c:trendlineLbl>
              <c:numFmt formatCode="General" sourceLinked="0"/>
            </c:trendlineLbl>
          </c:trendline>
          <c:xVal>
            <c:numRef>
              <c:f>FIG!$AS$5:$AS$66</c:f>
              <c:numCache>
                <c:formatCode>0.0</c:formatCode>
                <c:ptCount val="62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  <c:pt idx="3" formatCode="0.00">
                  <c:v>1.7724100614620815</c:v>
                </c:pt>
                <c:pt idx="4" formatCode="0.00">
                  <c:v>3.4929511985013582</c:v>
                </c:pt>
                <c:pt idx="5" formatCode="0.00">
                  <c:v>6.3211309958861799</c:v>
                </c:pt>
                <c:pt idx="6" formatCode="0.00">
                  <c:v>4.5598309485663728</c:v>
                </c:pt>
                <c:pt idx="7">
                  <c:v>8.4173820474676155</c:v>
                </c:pt>
                <c:pt idx="8" formatCode="0.00">
                  <c:v>4.3852033191477195</c:v>
                </c:pt>
                <c:pt idx="9" formatCode="0.00">
                  <c:v>7.9011073911923688</c:v>
                </c:pt>
                <c:pt idx="10" formatCode="0.00">
                  <c:v>6.1515511804627723</c:v>
                </c:pt>
                <c:pt idx="11">
                  <c:v>10.63975847585867</c:v>
                </c:pt>
                <c:pt idx="12">
                  <c:v>10.755331211821929</c:v>
                </c:pt>
                <c:pt idx="13">
                  <c:v>10.291771546070096</c:v>
                </c:pt>
                <c:pt idx="14">
                  <c:v>10.532302756307436</c:v>
                </c:pt>
                <c:pt idx="15" formatCode="0.00">
                  <c:v>5.4745285565539401</c:v>
                </c:pt>
                <c:pt idx="16" formatCode="0.00">
                  <c:v>5.9406964954511885</c:v>
                </c:pt>
                <c:pt idx="17">
                  <c:v>10.743889630113264</c:v>
                </c:pt>
                <c:pt idx="18" formatCode="0.00">
                  <c:v>8.8068365274917859</c:v>
                </c:pt>
                <c:pt idx="19">
                  <c:v>10.430674561545535</c:v>
                </c:pt>
                <c:pt idx="20">
                  <c:v>4.8291149101312882</c:v>
                </c:pt>
                <c:pt idx="21" formatCode="0.00">
                  <c:v>5.8335690045248807</c:v>
                </c:pt>
                <c:pt idx="22" formatCode="0.00">
                  <c:v>5.6865105471647919</c:v>
                </c:pt>
                <c:pt idx="23">
                  <c:v>10.473911870044446</c:v>
                </c:pt>
                <c:pt idx="24">
                  <c:v>10.738858398161378</c:v>
                </c:pt>
                <c:pt idx="25" formatCode="0.00">
                  <c:v>2.7345998848589699</c:v>
                </c:pt>
                <c:pt idx="26" formatCode="0.00">
                  <c:v>3.4618672926719851</c:v>
                </c:pt>
                <c:pt idx="27" formatCode="0.00">
                  <c:v>9.3179832451046014</c:v>
                </c:pt>
                <c:pt idx="28" formatCode="0.00">
                  <c:v>3.9378486750348509</c:v>
                </c:pt>
                <c:pt idx="29">
                  <c:v>12.112464638300304</c:v>
                </c:pt>
                <c:pt idx="30">
                  <c:v>10.617980534721768</c:v>
                </c:pt>
                <c:pt idx="31">
                  <c:v>10.20831999772404</c:v>
                </c:pt>
                <c:pt idx="32" formatCode="0.00">
                  <c:v>8.0966920760731007</c:v>
                </c:pt>
                <c:pt idx="33" formatCode="0.00">
                  <c:v>5.1415164605987913</c:v>
                </c:pt>
                <c:pt idx="34" formatCode="0.00">
                  <c:v>3.8828135135341455</c:v>
                </c:pt>
                <c:pt idx="35" formatCode="0.00">
                  <c:v>4.9830336758981026</c:v>
                </c:pt>
                <c:pt idx="36" formatCode="0.00">
                  <c:v>5.7395725725505722</c:v>
                </c:pt>
                <c:pt idx="37">
                  <c:v>8.5219093683422393</c:v>
                </c:pt>
                <c:pt idx="38">
                  <c:v>8.4990001176332619</c:v>
                </c:pt>
                <c:pt idx="39" formatCode="0.00">
                  <c:v>8.4276832827065125</c:v>
                </c:pt>
                <c:pt idx="40" formatCode="0.00">
                  <c:v>8.2785016987055524</c:v>
                </c:pt>
                <c:pt idx="41" formatCode="0.00">
                  <c:v>9.8486137098145559</c:v>
                </c:pt>
                <c:pt idx="42" formatCode="0.00">
                  <c:v>9.4488658824933687</c:v>
                </c:pt>
                <c:pt idx="43" formatCode="0.00">
                  <c:v>3.4244811782275009</c:v>
                </c:pt>
                <c:pt idx="44">
                  <c:v>13.228614004650469</c:v>
                </c:pt>
                <c:pt idx="45">
                  <c:v>13.223847782622469</c:v>
                </c:pt>
                <c:pt idx="46">
                  <c:v>12.190268421750883</c:v>
                </c:pt>
                <c:pt idx="47">
                  <c:v>15.176653953615338</c:v>
                </c:pt>
                <c:pt idx="48">
                  <c:v>14.1074505680656</c:v>
                </c:pt>
                <c:pt idx="49">
                  <c:v>15.051404867421686</c:v>
                </c:pt>
                <c:pt idx="50">
                  <c:v>13.963099839196577</c:v>
                </c:pt>
                <c:pt idx="51">
                  <c:v>10.217418078809521</c:v>
                </c:pt>
                <c:pt idx="52" formatCode="0.00">
                  <c:v>9.01241594152979</c:v>
                </c:pt>
                <c:pt idx="53">
                  <c:v>10.157780680401382</c:v>
                </c:pt>
                <c:pt idx="54" formatCode="0.00">
                  <c:v>9.6611597604646153</c:v>
                </c:pt>
                <c:pt idx="55">
                  <c:v>8.5219093683422393</c:v>
                </c:pt>
                <c:pt idx="56">
                  <c:v>10.281934695919556</c:v>
                </c:pt>
                <c:pt idx="57">
                  <c:v>9.6630367029662683</c:v>
                </c:pt>
                <c:pt idx="58">
                  <c:v>11.716540445138877</c:v>
                </c:pt>
                <c:pt idx="59">
                  <c:v>14.124975966160333</c:v>
                </c:pt>
                <c:pt idx="60">
                  <c:v>14.07397416299491</c:v>
                </c:pt>
                <c:pt idx="61">
                  <c:v>14.929216856195323</c:v>
                </c:pt>
              </c:numCache>
            </c:numRef>
          </c:xVal>
          <c:yVal>
            <c:numRef>
              <c:f>FIG!$AC$5:$AC$66</c:f>
              <c:numCache>
                <c:formatCode>0.00</c:formatCode>
                <c:ptCount val="62"/>
                <c:pt idx="0">
                  <c:v>2.0619000000000001</c:v>
                </c:pt>
                <c:pt idx="1">
                  <c:v>2.0574833333333333</c:v>
                </c:pt>
                <c:pt idx="2">
                  <c:v>2.1716833333333332</c:v>
                </c:pt>
                <c:pt idx="3">
                  <c:v>2.1694833333333339</c:v>
                </c:pt>
                <c:pt idx="4">
                  <c:v>2.2550499999999998</c:v>
                </c:pt>
                <c:pt idx="5">
                  <c:v>2.1345333333333336</c:v>
                </c:pt>
                <c:pt idx="6">
                  <c:v>2.2322166666666665</c:v>
                </c:pt>
                <c:pt idx="7">
                  <c:v>2.0429083333333331</c:v>
                </c:pt>
                <c:pt idx="8">
                  <c:v>2.2579416666666665</c:v>
                </c:pt>
                <c:pt idx="9">
                  <c:v>2.1630833333333337</c:v>
                </c:pt>
                <c:pt idx="10">
                  <c:v>2.0887500000000001</c:v>
                </c:pt>
                <c:pt idx="11">
                  <c:v>1.8801833333333333</c:v>
                </c:pt>
                <c:pt idx="12">
                  <c:v>1.8329</c:v>
                </c:pt>
                <c:pt idx="13">
                  <c:v>1.9225333333333332</c:v>
                </c:pt>
                <c:pt idx="14">
                  <c:v>2.0500833333333333</c:v>
                </c:pt>
                <c:pt idx="15">
                  <c:v>2.3352833333333329</c:v>
                </c:pt>
                <c:pt idx="16">
                  <c:v>1.9723333333333337</c:v>
                </c:pt>
                <c:pt idx="17">
                  <c:v>1.9016000000000002</c:v>
                </c:pt>
                <c:pt idx="18">
                  <c:v>2.0500999999999996</c:v>
                </c:pt>
                <c:pt idx="19">
                  <c:v>1.8544833333333335</c:v>
                </c:pt>
                <c:pt idx="20">
                  <c:v>2.0516666666666667</c:v>
                </c:pt>
                <c:pt idx="21">
                  <c:v>2.1544416666666666</c:v>
                </c:pt>
                <c:pt idx="22">
                  <c:v>2.0145666666666671</c:v>
                </c:pt>
                <c:pt idx="23">
                  <c:v>1.8623833333333333</c:v>
                </c:pt>
                <c:pt idx="24">
                  <c:v>1.895933333333335</c:v>
                </c:pt>
                <c:pt idx="25">
                  <c:v>2.0941166666666668</c:v>
                </c:pt>
                <c:pt idx="26">
                  <c:v>2.0413833333333331</c:v>
                </c:pt>
                <c:pt idx="27">
                  <c:v>1.9629499999999998</c:v>
                </c:pt>
                <c:pt idx="28">
                  <c:v>2.1251833333333332</c:v>
                </c:pt>
                <c:pt idx="29">
                  <c:v>1.8240999999999998</c:v>
                </c:pt>
                <c:pt idx="30">
                  <c:v>1.9673500000000002</c:v>
                </c:pt>
                <c:pt idx="31">
                  <c:v>1.9390166666666668</c:v>
                </c:pt>
                <c:pt idx="32">
                  <c:v>1.9622000000000002</c:v>
                </c:pt>
                <c:pt idx="33">
                  <c:v>1.9504666666666668</c:v>
                </c:pt>
                <c:pt idx="34">
                  <c:v>2.0789833333333334</c:v>
                </c:pt>
                <c:pt idx="35">
                  <c:v>1.9684499999999998</c:v>
                </c:pt>
                <c:pt idx="36">
                  <c:v>2.0797333333333334</c:v>
                </c:pt>
                <c:pt idx="37">
                  <c:v>2.1276666666666668</c:v>
                </c:pt>
                <c:pt idx="38">
                  <c:v>1.8686749999999999</c:v>
                </c:pt>
                <c:pt idx="39">
                  <c:v>1.9675</c:v>
                </c:pt>
                <c:pt idx="40">
                  <c:v>1.8868583333333333</c:v>
                </c:pt>
                <c:pt idx="41">
                  <c:v>1.84755</c:v>
                </c:pt>
                <c:pt idx="42">
                  <c:v>1.788216666666667</c:v>
                </c:pt>
                <c:pt idx="43">
                  <c:v>1.9997333333333334</c:v>
                </c:pt>
                <c:pt idx="44">
                  <c:v>1.7844500000000001</c:v>
                </c:pt>
                <c:pt idx="45">
                  <c:v>1.8431999999999999</c:v>
                </c:pt>
                <c:pt idx="46">
                  <c:v>1.9276499999999999</c:v>
                </c:pt>
                <c:pt idx="47">
                  <c:v>1.7663833333333336</c:v>
                </c:pt>
                <c:pt idx="48">
                  <c:v>1.9028</c:v>
                </c:pt>
                <c:pt idx="49">
                  <c:v>1.73695</c:v>
                </c:pt>
                <c:pt idx="50">
                  <c:v>1.7803333333333333</c:v>
                </c:pt>
                <c:pt idx="51">
                  <c:v>1.8515833333333334</c:v>
                </c:pt>
                <c:pt idx="52">
                  <c:v>1.8363</c:v>
                </c:pt>
                <c:pt idx="53">
                  <c:v>1.8855</c:v>
                </c:pt>
                <c:pt idx="54">
                  <c:v>1.9209499999999999</c:v>
                </c:pt>
                <c:pt idx="55">
                  <c:v>2.0155500000000002</c:v>
                </c:pt>
                <c:pt idx="56">
                  <c:v>1.8828833333333332</c:v>
                </c:pt>
                <c:pt idx="57">
                  <c:v>1.8347583333333333</c:v>
                </c:pt>
                <c:pt idx="58">
                  <c:v>1.9054666666666666</c:v>
                </c:pt>
                <c:pt idx="59">
                  <c:v>1.7826999999999997</c:v>
                </c:pt>
                <c:pt idx="60">
                  <c:v>1.8152833333333334</c:v>
                </c:pt>
                <c:pt idx="61">
                  <c:v>1.9163166666666669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B5F-C844-9D08-7A08554DF0F8}"/>
            </c:ext>
          </c:extLst>
        </c:ser>
        <c:ser>
          <c:idx val="2"/>
          <c:order val="1"/>
          <c:tx>
            <c:strRef>
              <c:f>FIG!$A$71</c:f>
              <c:strCache>
                <c:ptCount val="1"/>
                <c:pt idx="0">
                  <c:v>Water-saturated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0070C0">
                  <a:alpha val="50000"/>
                </a:srgbClr>
              </a:solidFill>
              <a:ln w="22225">
                <a:solidFill>
                  <a:srgbClr val="0070C0"/>
                </a:solidFill>
              </a:ln>
            </c:spPr>
          </c:marker>
          <c:xVal>
            <c:numRef>
              <c:f>FIG!$AS$5:$AS$66</c:f>
              <c:numCache>
                <c:formatCode>0.0</c:formatCode>
                <c:ptCount val="62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  <c:pt idx="3" formatCode="0.00">
                  <c:v>1.7724100614620815</c:v>
                </c:pt>
                <c:pt idx="4" formatCode="0.00">
                  <c:v>3.4929511985013582</c:v>
                </c:pt>
                <c:pt idx="5" formatCode="0.00">
                  <c:v>6.3211309958861799</c:v>
                </c:pt>
                <c:pt idx="6" formatCode="0.00">
                  <c:v>4.5598309485663728</c:v>
                </c:pt>
                <c:pt idx="7">
                  <c:v>8.4173820474676155</c:v>
                </c:pt>
                <c:pt idx="8" formatCode="0.00">
                  <c:v>4.3852033191477195</c:v>
                </c:pt>
                <c:pt idx="9" formatCode="0.00">
                  <c:v>7.9011073911923688</c:v>
                </c:pt>
                <c:pt idx="10" formatCode="0.00">
                  <c:v>6.1515511804627723</c:v>
                </c:pt>
                <c:pt idx="11">
                  <c:v>10.63975847585867</c:v>
                </c:pt>
                <c:pt idx="12">
                  <c:v>10.755331211821929</c:v>
                </c:pt>
                <c:pt idx="13">
                  <c:v>10.291771546070096</c:v>
                </c:pt>
                <c:pt idx="14">
                  <c:v>10.532302756307436</c:v>
                </c:pt>
                <c:pt idx="15" formatCode="0.00">
                  <c:v>5.4745285565539401</c:v>
                </c:pt>
                <c:pt idx="16" formatCode="0.00">
                  <c:v>5.9406964954511885</c:v>
                </c:pt>
                <c:pt idx="17">
                  <c:v>10.743889630113264</c:v>
                </c:pt>
                <c:pt idx="18" formatCode="0.00">
                  <c:v>8.8068365274917859</c:v>
                </c:pt>
                <c:pt idx="19">
                  <c:v>10.430674561545535</c:v>
                </c:pt>
                <c:pt idx="20">
                  <c:v>4.8291149101312882</c:v>
                </c:pt>
                <c:pt idx="21" formatCode="0.00">
                  <c:v>5.8335690045248807</c:v>
                </c:pt>
                <c:pt idx="22" formatCode="0.00">
                  <c:v>5.6865105471647919</c:v>
                </c:pt>
                <c:pt idx="23">
                  <c:v>10.473911870044446</c:v>
                </c:pt>
                <c:pt idx="24">
                  <c:v>10.738858398161378</c:v>
                </c:pt>
                <c:pt idx="25" formatCode="0.00">
                  <c:v>2.7345998848589699</c:v>
                </c:pt>
                <c:pt idx="26" formatCode="0.00">
                  <c:v>3.4618672926719851</c:v>
                </c:pt>
                <c:pt idx="27" formatCode="0.00">
                  <c:v>9.3179832451046014</c:v>
                </c:pt>
                <c:pt idx="28" formatCode="0.00">
                  <c:v>3.9378486750348509</c:v>
                </c:pt>
                <c:pt idx="29">
                  <c:v>12.112464638300304</c:v>
                </c:pt>
                <c:pt idx="30">
                  <c:v>10.617980534721768</c:v>
                </c:pt>
                <c:pt idx="31">
                  <c:v>10.20831999772404</c:v>
                </c:pt>
                <c:pt idx="32" formatCode="0.00">
                  <c:v>8.0966920760731007</c:v>
                </c:pt>
                <c:pt idx="33" formatCode="0.00">
                  <c:v>5.1415164605987913</c:v>
                </c:pt>
                <c:pt idx="34" formatCode="0.00">
                  <c:v>3.8828135135341455</c:v>
                </c:pt>
                <c:pt idx="35" formatCode="0.00">
                  <c:v>4.9830336758981026</c:v>
                </c:pt>
                <c:pt idx="36" formatCode="0.00">
                  <c:v>5.7395725725505722</c:v>
                </c:pt>
                <c:pt idx="37">
                  <c:v>8.5219093683422393</c:v>
                </c:pt>
                <c:pt idx="38">
                  <c:v>8.4990001176332619</c:v>
                </c:pt>
                <c:pt idx="39" formatCode="0.00">
                  <c:v>8.4276832827065125</c:v>
                </c:pt>
                <c:pt idx="40" formatCode="0.00">
                  <c:v>8.2785016987055524</c:v>
                </c:pt>
                <c:pt idx="41" formatCode="0.00">
                  <c:v>9.8486137098145559</c:v>
                </c:pt>
                <c:pt idx="42" formatCode="0.00">
                  <c:v>9.4488658824933687</c:v>
                </c:pt>
                <c:pt idx="43" formatCode="0.00">
                  <c:v>3.4244811782275009</c:v>
                </c:pt>
                <c:pt idx="44">
                  <c:v>13.228614004650469</c:v>
                </c:pt>
                <c:pt idx="45">
                  <c:v>13.223847782622469</c:v>
                </c:pt>
                <c:pt idx="46">
                  <c:v>12.190268421750883</c:v>
                </c:pt>
                <c:pt idx="47">
                  <c:v>15.176653953615338</c:v>
                </c:pt>
                <c:pt idx="48">
                  <c:v>14.1074505680656</c:v>
                </c:pt>
                <c:pt idx="49">
                  <c:v>15.051404867421686</c:v>
                </c:pt>
                <c:pt idx="50">
                  <c:v>13.963099839196577</c:v>
                </c:pt>
                <c:pt idx="51">
                  <c:v>10.217418078809521</c:v>
                </c:pt>
                <c:pt idx="52" formatCode="0.00">
                  <c:v>9.01241594152979</c:v>
                </c:pt>
                <c:pt idx="53">
                  <c:v>10.157780680401382</c:v>
                </c:pt>
                <c:pt idx="54" formatCode="0.00">
                  <c:v>9.6611597604646153</c:v>
                </c:pt>
                <c:pt idx="55">
                  <c:v>8.5219093683422393</c:v>
                </c:pt>
                <c:pt idx="56">
                  <c:v>10.281934695919556</c:v>
                </c:pt>
                <c:pt idx="57">
                  <c:v>9.6630367029662683</c:v>
                </c:pt>
                <c:pt idx="58">
                  <c:v>11.716540445138877</c:v>
                </c:pt>
                <c:pt idx="59">
                  <c:v>14.124975966160333</c:v>
                </c:pt>
                <c:pt idx="60">
                  <c:v>14.07397416299491</c:v>
                </c:pt>
                <c:pt idx="61">
                  <c:v>14.929216856195323</c:v>
                </c:pt>
              </c:numCache>
            </c:numRef>
          </c:xVal>
          <c:yVal>
            <c:numRef>
              <c:f>FIG!$AZ$5:$AZ$66</c:f>
              <c:numCache>
                <c:formatCode>0.00</c:formatCode>
                <c:ptCount val="62"/>
                <c:pt idx="0">
                  <c:v>2.5797833333333333</c:v>
                </c:pt>
                <c:pt idx="1">
                  <c:v>2.7606625000000005</c:v>
                </c:pt>
                <c:pt idx="2">
                  <c:v>2.693316666666667</c:v>
                </c:pt>
                <c:pt idx="3">
                  <c:v>2.37365</c:v>
                </c:pt>
                <c:pt idx="4">
                  <c:v>2.5047500000000005</c:v>
                </c:pt>
                <c:pt idx="5">
                  <c:v>2.5666125000000002</c:v>
                </c:pt>
                <c:pt idx="6">
                  <c:v>2.4220000000000002</c:v>
                </c:pt>
                <c:pt idx="7">
                  <c:v>3.1152000000000002</c:v>
                </c:pt>
                <c:pt idx="8">
                  <c:v>2.3987274999999997</c:v>
                </c:pt>
                <c:pt idx="9">
                  <c:v>2.4213000000000005</c:v>
                </c:pt>
                <c:pt idx="10">
                  <c:v>2.4464999999999999</c:v>
                </c:pt>
                <c:pt idx="11">
                  <c:v>2.6888499999999995</c:v>
                </c:pt>
                <c:pt idx="12">
                  <c:v>2.430766666666667</c:v>
                </c:pt>
                <c:pt idx="13">
                  <c:v>2.4871333333333334</c:v>
                </c:pt>
                <c:pt idx="14">
                  <c:v>2.6736666666666666</c:v>
                </c:pt>
                <c:pt idx="15">
                  <c:v>2.5326333333333331</c:v>
                </c:pt>
                <c:pt idx="16">
                  <c:v>2.5063500000000003</c:v>
                </c:pt>
                <c:pt idx="17">
                  <c:v>2.5068833333333336</c:v>
                </c:pt>
                <c:pt idx="18">
                  <c:v>2.703383333333333</c:v>
                </c:pt>
                <c:pt idx="19">
                  <c:v>2.4138500000000001</c:v>
                </c:pt>
                <c:pt idx="20">
                  <c:v>2.2911666666666664</c:v>
                </c:pt>
                <c:pt idx="21">
                  <c:v>2.41275</c:v>
                </c:pt>
                <c:pt idx="22">
                  <c:v>2.4499166666666667</c:v>
                </c:pt>
                <c:pt idx="23">
                  <c:v>2.5686833333333334</c:v>
                </c:pt>
                <c:pt idx="24">
                  <c:v>2.5478499999999999</c:v>
                </c:pt>
                <c:pt idx="25">
                  <c:v>2.2250166666666664</c:v>
                </c:pt>
                <c:pt idx="26">
                  <c:v>2.4149333333333334</c:v>
                </c:pt>
                <c:pt idx="27">
                  <c:v>2.3824333333333332</c:v>
                </c:pt>
                <c:pt idx="28">
                  <c:v>2.2698</c:v>
                </c:pt>
                <c:pt idx="29">
                  <c:v>2.459625</c:v>
                </c:pt>
                <c:pt idx="30">
                  <c:v>2.7355</c:v>
                </c:pt>
                <c:pt idx="31">
                  <c:v>2.5938499999999998</c:v>
                </c:pt>
                <c:pt idx="32">
                  <c:v>2.4438166666666667</c:v>
                </c:pt>
                <c:pt idx="33">
                  <c:v>2.2855499999999997</c:v>
                </c:pt>
                <c:pt idx="34">
                  <c:v>2.3550166666666668</c:v>
                </c:pt>
                <c:pt idx="35">
                  <c:v>2.5065333333333335</c:v>
                </c:pt>
                <c:pt idx="36">
                  <c:v>2.3865500000000002</c:v>
                </c:pt>
                <c:pt idx="37">
                  <c:v>2.6178333333333335</c:v>
                </c:pt>
                <c:pt idx="38">
                  <c:v>2.3674750000000002</c:v>
                </c:pt>
                <c:pt idx="39">
                  <c:v>2.2593666666666667</c:v>
                </c:pt>
                <c:pt idx="40">
                  <c:v>2.5814666666666666</c:v>
                </c:pt>
                <c:pt idx="41">
                  <c:v>2.3487833333333334</c:v>
                </c:pt>
                <c:pt idx="42">
                  <c:v>2.4818499999999997</c:v>
                </c:pt>
                <c:pt idx="43">
                  <c:v>2.3563499999999999</c:v>
                </c:pt>
                <c:pt idx="44">
                  <c:v>2.3619166666666667</c:v>
                </c:pt>
                <c:pt idx="45">
                  <c:v>2.5643000000000002</c:v>
                </c:pt>
                <c:pt idx="46">
                  <c:v>2.4944500000000001</c:v>
                </c:pt>
                <c:pt idx="47">
                  <c:v>2.6574999999999998</c:v>
                </c:pt>
                <c:pt idx="48">
                  <c:v>2.67035</c:v>
                </c:pt>
                <c:pt idx="49">
                  <c:v>2.5471833333333329</c:v>
                </c:pt>
                <c:pt idx="50">
                  <c:v>2.4966166666666663</c:v>
                </c:pt>
                <c:pt idx="51">
                  <c:v>2.3852333333333333</c:v>
                </c:pt>
                <c:pt idx="52">
                  <c:v>2.3677000000000001</c:v>
                </c:pt>
                <c:pt idx="53">
                  <c:v>2.36205</c:v>
                </c:pt>
                <c:pt idx="54">
                  <c:v>2.3746166666666664</c:v>
                </c:pt>
                <c:pt idx="55">
                  <c:v>2.2574666666666667</c:v>
                </c:pt>
                <c:pt idx="56">
                  <c:v>2.4108833333333335</c:v>
                </c:pt>
                <c:pt idx="57">
                  <c:v>2.3851999999999998</c:v>
                </c:pt>
                <c:pt idx="58">
                  <c:v>2.385933333333333</c:v>
                </c:pt>
                <c:pt idx="59">
                  <c:v>2.4689333333333332</c:v>
                </c:pt>
                <c:pt idx="60">
                  <c:v>2.5150999999999999</c:v>
                </c:pt>
                <c:pt idx="61">
                  <c:v>2.623966666666667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B5F-C844-9D08-7A08554DF0F8}"/>
            </c:ext>
          </c:extLst>
        </c:ser>
        <c:ser>
          <c:idx val="1"/>
          <c:order val="2"/>
          <c:tx>
            <c:strRef>
              <c:f>FIG!$A$72</c:f>
              <c:strCache>
                <c:ptCount val="1"/>
                <c:pt idx="0">
                  <c:v>Kerosene-saturated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accent6">
                  <a:lumMod val="75000"/>
                  <a:alpha val="50000"/>
                </a:schemeClr>
              </a:solidFill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trendlineType val="linear"/>
            <c:dispRSqr val="0"/>
            <c:dispEq val="0"/>
          </c:trendline>
          <c:xVal>
            <c:numRef>
              <c:f>FIG!$AS$5:$AS$66</c:f>
              <c:numCache>
                <c:formatCode>0.0</c:formatCode>
                <c:ptCount val="62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  <c:pt idx="3" formatCode="0.00">
                  <c:v>1.7724100614620815</c:v>
                </c:pt>
                <c:pt idx="4" formatCode="0.00">
                  <c:v>3.4929511985013582</c:v>
                </c:pt>
                <c:pt idx="5" formatCode="0.00">
                  <c:v>6.3211309958861799</c:v>
                </c:pt>
                <c:pt idx="6" formatCode="0.00">
                  <c:v>4.5598309485663728</c:v>
                </c:pt>
                <c:pt idx="7">
                  <c:v>8.4173820474676155</c:v>
                </c:pt>
                <c:pt idx="8" formatCode="0.00">
                  <c:v>4.3852033191477195</c:v>
                </c:pt>
                <c:pt idx="9" formatCode="0.00">
                  <c:v>7.9011073911923688</c:v>
                </c:pt>
                <c:pt idx="10" formatCode="0.00">
                  <c:v>6.1515511804627723</c:v>
                </c:pt>
                <c:pt idx="11">
                  <c:v>10.63975847585867</c:v>
                </c:pt>
                <c:pt idx="12">
                  <c:v>10.755331211821929</c:v>
                </c:pt>
                <c:pt idx="13">
                  <c:v>10.291771546070096</c:v>
                </c:pt>
                <c:pt idx="14">
                  <c:v>10.532302756307436</c:v>
                </c:pt>
                <c:pt idx="15" formatCode="0.00">
                  <c:v>5.4745285565539401</c:v>
                </c:pt>
                <c:pt idx="16" formatCode="0.00">
                  <c:v>5.9406964954511885</c:v>
                </c:pt>
                <c:pt idx="17">
                  <c:v>10.743889630113264</c:v>
                </c:pt>
                <c:pt idx="18" formatCode="0.00">
                  <c:v>8.8068365274917859</c:v>
                </c:pt>
                <c:pt idx="19">
                  <c:v>10.430674561545535</c:v>
                </c:pt>
                <c:pt idx="20">
                  <c:v>4.8291149101312882</c:v>
                </c:pt>
                <c:pt idx="21" formatCode="0.00">
                  <c:v>5.8335690045248807</c:v>
                </c:pt>
                <c:pt idx="22" formatCode="0.00">
                  <c:v>5.6865105471647919</c:v>
                </c:pt>
                <c:pt idx="23">
                  <c:v>10.473911870044446</c:v>
                </c:pt>
                <c:pt idx="24">
                  <c:v>10.738858398161378</c:v>
                </c:pt>
                <c:pt idx="25" formatCode="0.00">
                  <c:v>2.7345998848589699</c:v>
                </c:pt>
                <c:pt idx="26" formatCode="0.00">
                  <c:v>3.4618672926719851</c:v>
                </c:pt>
                <c:pt idx="27" formatCode="0.00">
                  <c:v>9.3179832451046014</c:v>
                </c:pt>
                <c:pt idx="28" formatCode="0.00">
                  <c:v>3.9378486750348509</c:v>
                </c:pt>
                <c:pt idx="29">
                  <c:v>12.112464638300304</c:v>
                </c:pt>
                <c:pt idx="30">
                  <c:v>10.617980534721768</c:v>
                </c:pt>
                <c:pt idx="31">
                  <c:v>10.20831999772404</c:v>
                </c:pt>
                <c:pt idx="32" formatCode="0.00">
                  <c:v>8.0966920760731007</c:v>
                </c:pt>
                <c:pt idx="33" formatCode="0.00">
                  <c:v>5.1415164605987913</c:v>
                </c:pt>
                <c:pt idx="34" formatCode="0.00">
                  <c:v>3.8828135135341455</c:v>
                </c:pt>
                <c:pt idx="35" formatCode="0.00">
                  <c:v>4.9830336758981026</c:v>
                </c:pt>
                <c:pt idx="36" formatCode="0.00">
                  <c:v>5.7395725725505722</c:v>
                </c:pt>
                <c:pt idx="37">
                  <c:v>8.5219093683422393</c:v>
                </c:pt>
                <c:pt idx="38">
                  <c:v>8.4990001176332619</c:v>
                </c:pt>
                <c:pt idx="39" formatCode="0.00">
                  <c:v>8.4276832827065125</c:v>
                </c:pt>
                <c:pt idx="40" formatCode="0.00">
                  <c:v>8.2785016987055524</c:v>
                </c:pt>
                <c:pt idx="41" formatCode="0.00">
                  <c:v>9.8486137098145559</c:v>
                </c:pt>
                <c:pt idx="42" formatCode="0.00">
                  <c:v>9.4488658824933687</c:v>
                </c:pt>
                <c:pt idx="43" formatCode="0.00">
                  <c:v>3.4244811782275009</c:v>
                </c:pt>
                <c:pt idx="44">
                  <c:v>13.228614004650469</c:v>
                </c:pt>
                <c:pt idx="45">
                  <c:v>13.223847782622469</c:v>
                </c:pt>
                <c:pt idx="46">
                  <c:v>12.190268421750883</c:v>
                </c:pt>
                <c:pt idx="47">
                  <c:v>15.176653953615338</c:v>
                </c:pt>
                <c:pt idx="48">
                  <c:v>14.1074505680656</c:v>
                </c:pt>
                <c:pt idx="49">
                  <c:v>15.051404867421686</c:v>
                </c:pt>
                <c:pt idx="50">
                  <c:v>13.963099839196577</c:v>
                </c:pt>
                <c:pt idx="51">
                  <c:v>10.217418078809521</c:v>
                </c:pt>
                <c:pt idx="52" formatCode="0.00">
                  <c:v>9.01241594152979</c:v>
                </c:pt>
                <c:pt idx="53">
                  <c:v>10.157780680401382</c:v>
                </c:pt>
                <c:pt idx="54" formatCode="0.00">
                  <c:v>9.6611597604646153</c:v>
                </c:pt>
                <c:pt idx="55">
                  <c:v>8.5219093683422393</c:v>
                </c:pt>
                <c:pt idx="56">
                  <c:v>10.281934695919556</c:v>
                </c:pt>
                <c:pt idx="57">
                  <c:v>9.6630367029662683</c:v>
                </c:pt>
                <c:pt idx="58">
                  <c:v>11.716540445138877</c:v>
                </c:pt>
                <c:pt idx="59">
                  <c:v>14.124975966160333</c:v>
                </c:pt>
                <c:pt idx="60">
                  <c:v>14.07397416299491</c:v>
                </c:pt>
                <c:pt idx="61">
                  <c:v>14.929216856195323</c:v>
                </c:pt>
              </c:numCache>
            </c:numRef>
          </c:xVal>
          <c:yVal>
            <c:numRef>
              <c:f>FIG!$CH$5:$CH$66</c:f>
              <c:numCache>
                <c:formatCode>0.00</c:formatCode>
                <c:ptCount val="62"/>
                <c:pt idx="0">
                  <c:v>2.4111499999999997</c:v>
                </c:pt>
                <c:pt idx="1">
                  <c:v>2.4798999999999998</c:v>
                </c:pt>
                <c:pt idx="2">
                  <c:v>2.3950333333333336</c:v>
                </c:pt>
                <c:pt idx="3">
                  <c:v>2.3855333333333331</c:v>
                </c:pt>
                <c:pt idx="4">
                  <c:v>2.3615666666666666</c:v>
                </c:pt>
                <c:pt idx="5">
                  <c:v>2.3399666666666668</c:v>
                </c:pt>
                <c:pt idx="6">
                  <c:v>2.3077999999999999</c:v>
                </c:pt>
                <c:pt idx="8">
                  <c:v>2.7131166666666666</c:v>
                </c:pt>
                <c:pt idx="9">
                  <c:v>2.0038333333333331</c:v>
                </c:pt>
                <c:pt idx="10">
                  <c:v>1.9795333333333334</c:v>
                </c:pt>
                <c:pt idx="11">
                  <c:v>2.0819000000000001</c:v>
                </c:pt>
                <c:pt idx="12">
                  <c:v>1.9876333333333331</c:v>
                </c:pt>
                <c:pt idx="13">
                  <c:v>1.9593499999999997</c:v>
                </c:pt>
                <c:pt idx="14">
                  <c:v>2.2258166666666668</c:v>
                </c:pt>
                <c:pt idx="15">
                  <c:v>2.3165333333333336</c:v>
                </c:pt>
                <c:pt idx="16">
                  <c:v>2.1051000000000002</c:v>
                </c:pt>
                <c:pt idx="17">
                  <c:v>2.0660666666666665</c:v>
                </c:pt>
                <c:pt idx="19">
                  <c:v>2.0708500000000001</c:v>
                </c:pt>
                <c:pt idx="20">
                  <c:v>2.0255333333333332</c:v>
                </c:pt>
                <c:pt idx="21">
                  <c:v>1.9594499999999997</c:v>
                </c:pt>
                <c:pt idx="22">
                  <c:v>2.0659333333333332</c:v>
                </c:pt>
                <c:pt idx="23">
                  <c:v>1.8669666666666667</c:v>
                </c:pt>
                <c:pt idx="24">
                  <c:v>1.9350500000000002</c:v>
                </c:pt>
                <c:pt idx="25">
                  <c:v>1.9808666666666666</c:v>
                </c:pt>
                <c:pt idx="26">
                  <c:v>1.9064833333333333</c:v>
                </c:pt>
                <c:pt idx="27">
                  <c:v>1.8088666666666668</c:v>
                </c:pt>
                <c:pt idx="28">
                  <c:v>2.0302666666666664</c:v>
                </c:pt>
                <c:pt idx="29">
                  <c:v>1.9576</c:v>
                </c:pt>
                <c:pt idx="30">
                  <c:v>2.0305833333333334</c:v>
                </c:pt>
                <c:pt idx="31">
                  <c:v>2.0179333333333331</c:v>
                </c:pt>
                <c:pt idx="32">
                  <c:v>1.9618333333333335</c:v>
                </c:pt>
                <c:pt idx="33">
                  <c:v>1.9258333333333335</c:v>
                </c:pt>
                <c:pt idx="34">
                  <c:v>1.9494166666666668</c:v>
                </c:pt>
                <c:pt idx="35">
                  <c:v>1.8994500000000001</c:v>
                </c:pt>
                <c:pt idx="36">
                  <c:v>1.9696833333333332</c:v>
                </c:pt>
                <c:pt idx="37">
                  <c:v>2.2057666666666664</c:v>
                </c:pt>
                <c:pt idx="38">
                  <c:v>2.0069166666666667</c:v>
                </c:pt>
                <c:pt idx="39">
                  <c:v>1.9494666666666667</c:v>
                </c:pt>
                <c:pt idx="40">
                  <c:v>2.0065500000000003</c:v>
                </c:pt>
                <c:pt idx="41">
                  <c:v>1.7973333333333334</c:v>
                </c:pt>
                <c:pt idx="42">
                  <c:v>1.7887666666666668</c:v>
                </c:pt>
                <c:pt idx="43">
                  <c:v>1.8627833333333335</c:v>
                </c:pt>
                <c:pt idx="44">
                  <c:v>1.8955000000000002</c:v>
                </c:pt>
                <c:pt idx="45">
                  <c:v>1.9585999999999999</c:v>
                </c:pt>
                <c:pt idx="46">
                  <c:v>1.9240333333333333</c:v>
                </c:pt>
                <c:pt idx="47">
                  <c:v>1.9536666666666669</c:v>
                </c:pt>
                <c:pt idx="48">
                  <c:v>1.8888833333333332</c:v>
                </c:pt>
                <c:pt idx="49">
                  <c:v>1.6942666666666666</c:v>
                </c:pt>
                <c:pt idx="50">
                  <c:v>1.8886499999999999</c:v>
                </c:pt>
                <c:pt idx="51">
                  <c:v>1.9000666666666666</c:v>
                </c:pt>
                <c:pt idx="52">
                  <c:v>1.8567666666666665</c:v>
                </c:pt>
                <c:pt idx="53">
                  <c:v>1.7293333333333332</c:v>
                </c:pt>
                <c:pt idx="54">
                  <c:v>1.7256499999999999</c:v>
                </c:pt>
                <c:pt idx="55">
                  <c:v>1.7379166666666663</c:v>
                </c:pt>
                <c:pt idx="56">
                  <c:v>1.8746666666666669</c:v>
                </c:pt>
                <c:pt idx="57">
                  <c:v>1.7305833333333334</c:v>
                </c:pt>
                <c:pt idx="58">
                  <c:v>1.7585666666666668</c:v>
                </c:pt>
                <c:pt idx="59">
                  <c:v>1.6838500000000003</c:v>
                </c:pt>
                <c:pt idx="60">
                  <c:v>1.9853500000000004</c:v>
                </c:pt>
                <c:pt idx="61">
                  <c:v>1.8537166666666665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B5F-C844-9D08-7A08554DF0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.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C, MJ/(m</a:t>
                </a:r>
                <a:r>
                  <a:rPr lang="en-US" sz="1800" baseline="30000">
                    <a:effectLst/>
                  </a:rPr>
                  <a:t>3</a:t>
                </a:r>
                <a:r>
                  <a:rPr lang="en-US" sz="1800">
                    <a:effectLst/>
                  </a:rPr>
                  <a:t>·K)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3"/>
        <c:delete val="1"/>
      </c:legendEntry>
      <c:legendEntry>
        <c:idx val="4"/>
        <c:delete val="1"/>
      </c:legendEntry>
      <c:overlay val="0"/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MODELLING!$A$70</c:f>
              <c:strCache>
                <c:ptCount val="1"/>
                <c:pt idx="0">
                  <c:v>Dried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22225">
                <a:solidFill>
                  <a:srgbClr val="FF0000"/>
                </a:solidFill>
              </a:ln>
            </c:spPr>
          </c:marker>
          <c:trendline>
            <c:trendlineType val="linear"/>
            <c:dispRSqr val="1"/>
            <c:dispEq val="1"/>
            <c:trendlineLbl>
              <c:numFmt formatCode="General" sourceLinked="0"/>
            </c:trendlineLbl>
          </c:trendline>
          <c:xVal>
            <c:numRef>
              <c:f>MODELLING!$AO$5:$AO$66</c:f>
              <c:numCache>
                <c:formatCode>0.0</c:formatCode>
                <c:ptCount val="62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  <c:pt idx="3" formatCode="0.00">
                  <c:v>1.7724100614620815</c:v>
                </c:pt>
                <c:pt idx="4" formatCode="0.00">
                  <c:v>3.4929511985013582</c:v>
                </c:pt>
                <c:pt idx="5" formatCode="0.00">
                  <c:v>6.3211309958861799</c:v>
                </c:pt>
                <c:pt idx="6" formatCode="0.00">
                  <c:v>4.5598309485663728</c:v>
                </c:pt>
                <c:pt idx="7">
                  <c:v>8.4173820474676155</c:v>
                </c:pt>
                <c:pt idx="8" formatCode="0.00">
                  <c:v>4.3852033191477195</c:v>
                </c:pt>
                <c:pt idx="9" formatCode="0.00">
                  <c:v>7.9011073911923688</c:v>
                </c:pt>
                <c:pt idx="10" formatCode="0.00">
                  <c:v>6.1515511804627723</c:v>
                </c:pt>
                <c:pt idx="11">
                  <c:v>10.63975847585867</c:v>
                </c:pt>
                <c:pt idx="12">
                  <c:v>10.755331211821929</c:v>
                </c:pt>
                <c:pt idx="13">
                  <c:v>10.291771546070096</c:v>
                </c:pt>
                <c:pt idx="14">
                  <c:v>10.532302756307436</c:v>
                </c:pt>
                <c:pt idx="15" formatCode="0.00">
                  <c:v>5.4745285565539401</c:v>
                </c:pt>
                <c:pt idx="16" formatCode="0.00">
                  <c:v>5.9406964954511885</c:v>
                </c:pt>
                <c:pt idx="17">
                  <c:v>10.743889630113264</c:v>
                </c:pt>
                <c:pt idx="18" formatCode="0.00">
                  <c:v>8.8068365274917859</c:v>
                </c:pt>
                <c:pt idx="19">
                  <c:v>10.430674561545535</c:v>
                </c:pt>
                <c:pt idx="20">
                  <c:v>4.8291149101312882</c:v>
                </c:pt>
                <c:pt idx="21" formatCode="0.00">
                  <c:v>5.8335690045248807</c:v>
                </c:pt>
                <c:pt idx="22" formatCode="0.00">
                  <c:v>5.6865105471647919</c:v>
                </c:pt>
                <c:pt idx="23">
                  <c:v>10.473911870044446</c:v>
                </c:pt>
                <c:pt idx="24">
                  <c:v>10.738858398161378</c:v>
                </c:pt>
                <c:pt idx="25" formatCode="0.00">
                  <c:v>2.7345998848589699</c:v>
                </c:pt>
                <c:pt idx="26" formatCode="0.00">
                  <c:v>3.4618672926719851</c:v>
                </c:pt>
                <c:pt idx="27" formatCode="0.00">
                  <c:v>9.3179832451046014</c:v>
                </c:pt>
                <c:pt idx="28" formatCode="0.00">
                  <c:v>3.9378486750348509</c:v>
                </c:pt>
                <c:pt idx="29">
                  <c:v>12.112464638300304</c:v>
                </c:pt>
                <c:pt idx="30">
                  <c:v>10.617980534721768</c:v>
                </c:pt>
                <c:pt idx="31">
                  <c:v>10.20831999772404</c:v>
                </c:pt>
                <c:pt idx="32" formatCode="0.00">
                  <c:v>8.0966920760731007</c:v>
                </c:pt>
                <c:pt idx="33" formatCode="0.00">
                  <c:v>5.1415164605987913</c:v>
                </c:pt>
                <c:pt idx="34" formatCode="0.00">
                  <c:v>3.8828135135341455</c:v>
                </c:pt>
                <c:pt idx="35" formatCode="0.00">
                  <c:v>4.9830336758981026</c:v>
                </c:pt>
                <c:pt idx="36" formatCode="0.00">
                  <c:v>5.7395725725505722</c:v>
                </c:pt>
                <c:pt idx="37">
                  <c:v>8.5219093683422393</c:v>
                </c:pt>
                <c:pt idx="38">
                  <c:v>8.4990001176332619</c:v>
                </c:pt>
                <c:pt idx="39" formatCode="0.00">
                  <c:v>8.4276832827065125</c:v>
                </c:pt>
                <c:pt idx="40" formatCode="0.00">
                  <c:v>8.2785016987055524</c:v>
                </c:pt>
                <c:pt idx="41" formatCode="0.00">
                  <c:v>9.8486137098145559</c:v>
                </c:pt>
                <c:pt idx="42" formatCode="0.00">
                  <c:v>9.4488658824933687</c:v>
                </c:pt>
                <c:pt idx="43" formatCode="0.00">
                  <c:v>3.4244811782275009</c:v>
                </c:pt>
                <c:pt idx="44">
                  <c:v>13.228614004650469</c:v>
                </c:pt>
                <c:pt idx="45">
                  <c:v>13.223847782622469</c:v>
                </c:pt>
                <c:pt idx="46">
                  <c:v>12.190268421750883</c:v>
                </c:pt>
                <c:pt idx="47">
                  <c:v>15.176653953615338</c:v>
                </c:pt>
                <c:pt idx="48">
                  <c:v>14.1074505680656</c:v>
                </c:pt>
                <c:pt idx="49">
                  <c:v>15.051404867421686</c:v>
                </c:pt>
                <c:pt idx="50">
                  <c:v>13.963099839196577</c:v>
                </c:pt>
                <c:pt idx="51">
                  <c:v>10.217418078809521</c:v>
                </c:pt>
                <c:pt idx="52" formatCode="0.00">
                  <c:v>9.01241594152979</c:v>
                </c:pt>
                <c:pt idx="53">
                  <c:v>10.157780680401382</c:v>
                </c:pt>
                <c:pt idx="54" formatCode="0.00">
                  <c:v>9.6611597604646153</c:v>
                </c:pt>
                <c:pt idx="55">
                  <c:v>8.5219093683422393</c:v>
                </c:pt>
                <c:pt idx="56">
                  <c:v>10.281934695919556</c:v>
                </c:pt>
                <c:pt idx="57">
                  <c:v>9.6630367029662683</c:v>
                </c:pt>
                <c:pt idx="58">
                  <c:v>11.716540445138877</c:v>
                </c:pt>
                <c:pt idx="59">
                  <c:v>14.124975966160333</c:v>
                </c:pt>
                <c:pt idx="60">
                  <c:v>14.07397416299491</c:v>
                </c:pt>
                <c:pt idx="61">
                  <c:v>14.929216856195323</c:v>
                </c:pt>
              </c:numCache>
            </c:numRef>
          </c:xVal>
          <c:yVal>
            <c:numRef>
              <c:f>MODELLING!$Y$5:$Y$66</c:f>
              <c:numCache>
                <c:formatCode>0.00</c:formatCode>
                <c:ptCount val="62"/>
                <c:pt idx="0">
                  <c:v>2.0619000000000001</c:v>
                </c:pt>
                <c:pt idx="1">
                  <c:v>2.0574833333333333</c:v>
                </c:pt>
                <c:pt idx="2">
                  <c:v>2.1716833333333332</c:v>
                </c:pt>
                <c:pt idx="3">
                  <c:v>2.1694833333333339</c:v>
                </c:pt>
                <c:pt idx="4">
                  <c:v>2.2550499999999998</c:v>
                </c:pt>
                <c:pt idx="5">
                  <c:v>2.1345333333333336</c:v>
                </c:pt>
                <c:pt idx="6">
                  <c:v>2.2322166666666665</c:v>
                </c:pt>
                <c:pt idx="7">
                  <c:v>2.0429083333333331</c:v>
                </c:pt>
                <c:pt idx="8">
                  <c:v>2.2579416666666665</c:v>
                </c:pt>
                <c:pt idx="9">
                  <c:v>2.1630833333333337</c:v>
                </c:pt>
                <c:pt idx="10">
                  <c:v>2.0887500000000001</c:v>
                </c:pt>
                <c:pt idx="11">
                  <c:v>1.8801833333333333</c:v>
                </c:pt>
                <c:pt idx="12">
                  <c:v>1.8329</c:v>
                </c:pt>
                <c:pt idx="13">
                  <c:v>1.9225333333333332</c:v>
                </c:pt>
                <c:pt idx="14">
                  <c:v>2.0500833333333333</c:v>
                </c:pt>
                <c:pt idx="15">
                  <c:v>2.3352833333333329</c:v>
                </c:pt>
                <c:pt idx="16">
                  <c:v>1.9723333333333337</c:v>
                </c:pt>
                <c:pt idx="17">
                  <c:v>1.9016000000000002</c:v>
                </c:pt>
                <c:pt idx="18">
                  <c:v>2.0500999999999996</c:v>
                </c:pt>
                <c:pt idx="19">
                  <c:v>1.8544833333333335</c:v>
                </c:pt>
                <c:pt idx="20">
                  <c:v>2.0516666666666667</c:v>
                </c:pt>
                <c:pt idx="21">
                  <c:v>2.1544416666666666</c:v>
                </c:pt>
                <c:pt idx="22">
                  <c:v>2.0145666666666671</c:v>
                </c:pt>
                <c:pt idx="23">
                  <c:v>1.8623833333333333</c:v>
                </c:pt>
                <c:pt idx="24">
                  <c:v>1.895933333333335</c:v>
                </c:pt>
                <c:pt idx="25">
                  <c:v>2.0941166666666668</c:v>
                </c:pt>
                <c:pt idx="26">
                  <c:v>2.0413833333333331</c:v>
                </c:pt>
                <c:pt idx="27">
                  <c:v>1.9629499999999998</c:v>
                </c:pt>
                <c:pt idx="28">
                  <c:v>2.1251833333333332</c:v>
                </c:pt>
                <c:pt idx="29">
                  <c:v>1.8240999999999998</c:v>
                </c:pt>
                <c:pt idx="30">
                  <c:v>1.9673500000000002</c:v>
                </c:pt>
                <c:pt idx="31">
                  <c:v>1.9390166666666668</c:v>
                </c:pt>
                <c:pt idx="32">
                  <c:v>1.9622000000000002</c:v>
                </c:pt>
                <c:pt idx="33">
                  <c:v>1.9504666666666668</c:v>
                </c:pt>
                <c:pt idx="34">
                  <c:v>2.0789833333333334</c:v>
                </c:pt>
                <c:pt idx="35">
                  <c:v>1.9684499999999998</c:v>
                </c:pt>
                <c:pt idx="36">
                  <c:v>2.0797333333333334</c:v>
                </c:pt>
                <c:pt idx="37">
                  <c:v>2.1276666666666668</c:v>
                </c:pt>
                <c:pt idx="38">
                  <c:v>1.8686749999999999</c:v>
                </c:pt>
                <c:pt idx="39">
                  <c:v>1.9675</c:v>
                </c:pt>
                <c:pt idx="40">
                  <c:v>1.8868583333333333</c:v>
                </c:pt>
                <c:pt idx="41">
                  <c:v>1.84755</c:v>
                </c:pt>
                <c:pt idx="42">
                  <c:v>1.788216666666667</c:v>
                </c:pt>
                <c:pt idx="43">
                  <c:v>1.9997333333333334</c:v>
                </c:pt>
                <c:pt idx="44">
                  <c:v>1.7844500000000001</c:v>
                </c:pt>
                <c:pt idx="45">
                  <c:v>1.8431999999999999</c:v>
                </c:pt>
                <c:pt idx="46">
                  <c:v>1.9276499999999999</c:v>
                </c:pt>
                <c:pt idx="47">
                  <c:v>1.7663833333333336</c:v>
                </c:pt>
                <c:pt idx="48">
                  <c:v>1.9028</c:v>
                </c:pt>
                <c:pt idx="49">
                  <c:v>1.73695</c:v>
                </c:pt>
                <c:pt idx="50">
                  <c:v>1.7803333333333333</c:v>
                </c:pt>
                <c:pt idx="51">
                  <c:v>1.8515833333333334</c:v>
                </c:pt>
                <c:pt idx="52">
                  <c:v>1.8363</c:v>
                </c:pt>
                <c:pt idx="53">
                  <c:v>1.8855</c:v>
                </c:pt>
                <c:pt idx="54">
                  <c:v>1.9209499999999999</c:v>
                </c:pt>
                <c:pt idx="55">
                  <c:v>2.0155500000000002</c:v>
                </c:pt>
                <c:pt idx="56">
                  <c:v>1.8828833333333332</c:v>
                </c:pt>
                <c:pt idx="57">
                  <c:v>1.8347583333333333</c:v>
                </c:pt>
                <c:pt idx="58">
                  <c:v>1.9054666666666666</c:v>
                </c:pt>
                <c:pt idx="59">
                  <c:v>1.7826999999999997</c:v>
                </c:pt>
                <c:pt idx="60">
                  <c:v>1.8152833333333334</c:v>
                </c:pt>
                <c:pt idx="61">
                  <c:v>1.9163166666666669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248-8647-9B94-5D39A8EFDAC3}"/>
            </c:ext>
          </c:extLst>
        </c:ser>
        <c:ser>
          <c:idx val="2"/>
          <c:order val="1"/>
          <c:tx>
            <c:strRef>
              <c:f>MODELLING!$A$71</c:f>
              <c:strCache>
                <c:ptCount val="1"/>
                <c:pt idx="0">
                  <c:v>Water-saturated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0070C0">
                  <a:alpha val="50000"/>
                </a:srgbClr>
              </a:solidFill>
              <a:ln w="22225">
                <a:solidFill>
                  <a:srgbClr val="0070C0"/>
                </a:solidFill>
              </a:ln>
            </c:spPr>
          </c:marker>
          <c:xVal>
            <c:numRef>
              <c:f>MODELLING!$AO$5:$AO$66</c:f>
              <c:numCache>
                <c:formatCode>0.0</c:formatCode>
                <c:ptCount val="62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  <c:pt idx="3" formatCode="0.00">
                  <c:v>1.7724100614620815</c:v>
                </c:pt>
                <c:pt idx="4" formatCode="0.00">
                  <c:v>3.4929511985013582</c:v>
                </c:pt>
                <c:pt idx="5" formatCode="0.00">
                  <c:v>6.3211309958861799</c:v>
                </c:pt>
                <c:pt idx="6" formatCode="0.00">
                  <c:v>4.5598309485663728</c:v>
                </c:pt>
                <c:pt idx="7">
                  <c:v>8.4173820474676155</c:v>
                </c:pt>
                <c:pt idx="8" formatCode="0.00">
                  <c:v>4.3852033191477195</c:v>
                </c:pt>
                <c:pt idx="9" formatCode="0.00">
                  <c:v>7.9011073911923688</c:v>
                </c:pt>
                <c:pt idx="10" formatCode="0.00">
                  <c:v>6.1515511804627723</c:v>
                </c:pt>
                <c:pt idx="11">
                  <c:v>10.63975847585867</c:v>
                </c:pt>
                <c:pt idx="12">
                  <c:v>10.755331211821929</c:v>
                </c:pt>
                <c:pt idx="13">
                  <c:v>10.291771546070096</c:v>
                </c:pt>
                <c:pt idx="14">
                  <c:v>10.532302756307436</c:v>
                </c:pt>
                <c:pt idx="15" formatCode="0.00">
                  <c:v>5.4745285565539401</c:v>
                </c:pt>
                <c:pt idx="16" formatCode="0.00">
                  <c:v>5.9406964954511885</c:v>
                </c:pt>
                <c:pt idx="17">
                  <c:v>10.743889630113264</c:v>
                </c:pt>
                <c:pt idx="18" formatCode="0.00">
                  <c:v>8.8068365274917859</c:v>
                </c:pt>
                <c:pt idx="19">
                  <c:v>10.430674561545535</c:v>
                </c:pt>
                <c:pt idx="20">
                  <c:v>4.8291149101312882</c:v>
                </c:pt>
                <c:pt idx="21" formatCode="0.00">
                  <c:v>5.8335690045248807</c:v>
                </c:pt>
                <c:pt idx="22" formatCode="0.00">
                  <c:v>5.6865105471647919</c:v>
                </c:pt>
                <c:pt idx="23">
                  <c:v>10.473911870044446</c:v>
                </c:pt>
                <c:pt idx="24">
                  <c:v>10.738858398161378</c:v>
                </c:pt>
                <c:pt idx="25" formatCode="0.00">
                  <c:v>2.7345998848589699</c:v>
                </c:pt>
                <c:pt idx="26" formatCode="0.00">
                  <c:v>3.4618672926719851</c:v>
                </c:pt>
                <c:pt idx="27" formatCode="0.00">
                  <c:v>9.3179832451046014</c:v>
                </c:pt>
                <c:pt idx="28" formatCode="0.00">
                  <c:v>3.9378486750348509</c:v>
                </c:pt>
                <c:pt idx="29">
                  <c:v>12.112464638300304</c:v>
                </c:pt>
                <c:pt idx="30">
                  <c:v>10.617980534721768</c:v>
                </c:pt>
                <c:pt idx="31">
                  <c:v>10.20831999772404</c:v>
                </c:pt>
                <c:pt idx="32" formatCode="0.00">
                  <c:v>8.0966920760731007</c:v>
                </c:pt>
                <c:pt idx="33" formatCode="0.00">
                  <c:v>5.1415164605987913</c:v>
                </c:pt>
                <c:pt idx="34" formatCode="0.00">
                  <c:v>3.8828135135341455</c:v>
                </c:pt>
                <c:pt idx="35" formatCode="0.00">
                  <c:v>4.9830336758981026</c:v>
                </c:pt>
                <c:pt idx="36" formatCode="0.00">
                  <c:v>5.7395725725505722</c:v>
                </c:pt>
                <c:pt idx="37">
                  <c:v>8.5219093683422393</c:v>
                </c:pt>
                <c:pt idx="38">
                  <c:v>8.4990001176332619</c:v>
                </c:pt>
                <c:pt idx="39" formatCode="0.00">
                  <c:v>8.4276832827065125</c:v>
                </c:pt>
                <c:pt idx="40" formatCode="0.00">
                  <c:v>8.2785016987055524</c:v>
                </c:pt>
                <c:pt idx="41" formatCode="0.00">
                  <c:v>9.8486137098145559</c:v>
                </c:pt>
                <c:pt idx="42" formatCode="0.00">
                  <c:v>9.4488658824933687</c:v>
                </c:pt>
                <c:pt idx="43" formatCode="0.00">
                  <c:v>3.4244811782275009</c:v>
                </c:pt>
                <c:pt idx="44">
                  <c:v>13.228614004650469</c:v>
                </c:pt>
                <c:pt idx="45">
                  <c:v>13.223847782622469</c:v>
                </c:pt>
                <c:pt idx="46">
                  <c:v>12.190268421750883</c:v>
                </c:pt>
                <c:pt idx="47">
                  <c:v>15.176653953615338</c:v>
                </c:pt>
                <c:pt idx="48">
                  <c:v>14.1074505680656</c:v>
                </c:pt>
                <c:pt idx="49">
                  <c:v>15.051404867421686</c:v>
                </c:pt>
                <c:pt idx="50">
                  <c:v>13.963099839196577</c:v>
                </c:pt>
                <c:pt idx="51">
                  <c:v>10.217418078809521</c:v>
                </c:pt>
                <c:pt idx="52" formatCode="0.00">
                  <c:v>9.01241594152979</c:v>
                </c:pt>
                <c:pt idx="53">
                  <c:v>10.157780680401382</c:v>
                </c:pt>
                <c:pt idx="54" formatCode="0.00">
                  <c:v>9.6611597604646153</c:v>
                </c:pt>
                <c:pt idx="55">
                  <c:v>8.5219093683422393</c:v>
                </c:pt>
                <c:pt idx="56">
                  <c:v>10.281934695919556</c:v>
                </c:pt>
                <c:pt idx="57">
                  <c:v>9.6630367029662683</c:v>
                </c:pt>
                <c:pt idx="58">
                  <c:v>11.716540445138877</c:v>
                </c:pt>
                <c:pt idx="59">
                  <c:v>14.124975966160333</c:v>
                </c:pt>
                <c:pt idx="60">
                  <c:v>14.07397416299491</c:v>
                </c:pt>
                <c:pt idx="61">
                  <c:v>14.929216856195323</c:v>
                </c:pt>
              </c:numCache>
            </c:numRef>
          </c:xVal>
          <c:yVal>
            <c:numRef>
              <c:f>MODELLING!$AV$5:$AV$66</c:f>
              <c:numCache>
                <c:formatCode>0.00</c:formatCode>
                <c:ptCount val="62"/>
                <c:pt idx="0">
                  <c:v>2.5797833333333333</c:v>
                </c:pt>
                <c:pt idx="1">
                  <c:v>2.7606625000000005</c:v>
                </c:pt>
                <c:pt idx="2">
                  <c:v>2.693316666666667</c:v>
                </c:pt>
                <c:pt idx="3">
                  <c:v>2.37365</c:v>
                </c:pt>
                <c:pt idx="4">
                  <c:v>2.5047500000000005</c:v>
                </c:pt>
                <c:pt idx="5">
                  <c:v>2.5666125000000002</c:v>
                </c:pt>
                <c:pt idx="6">
                  <c:v>2.4220000000000002</c:v>
                </c:pt>
                <c:pt idx="7">
                  <c:v>3.1152000000000002</c:v>
                </c:pt>
                <c:pt idx="8">
                  <c:v>2.3987274999999997</c:v>
                </c:pt>
                <c:pt idx="9">
                  <c:v>2.4213000000000005</c:v>
                </c:pt>
                <c:pt idx="10">
                  <c:v>2.4464999999999999</c:v>
                </c:pt>
                <c:pt idx="11">
                  <c:v>2.6888499999999995</c:v>
                </c:pt>
                <c:pt idx="12">
                  <c:v>2.430766666666667</c:v>
                </c:pt>
                <c:pt idx="13">
                  <c:v>2.4871333333333334</c:v>
                </c:pt>
                <c:pt idx="14">
                  <c:v>2.6736666666666666</c:v>
                </c:pt>
                <c:pt idx="15">
                  <c:v>2.5326333333333331</c:v>
                </c:pt>
                <c:pt idx="16">
                  <c:v>2.5063500000000003</c:v>
                </c:pt>
                <c:pt idx="17">
                  <c:v>2.5068833333333336</c:v>
                </c:pt>
                <c:pt idx="18">
                  <c:v>2.703383333333333</c:v>
                </c:pt>
                <c:pt idx="19">
                  <c:v>2.4138500000000001</c:v>
                </c:pt>
                <c:pt idx="20">
                  <c:v>2.2911666666666664</c:v>
                </c:pt>
                <c:pt idx="21">
                  <c:v>2.41275</c:v>
                </c:pt>
                <c:pt idx="22">
                  <c:v>2.4499166666666667</c:v>
                </c:pt>
                <c:pt idx="23">
                  <c:v>2.5686833333333334</c:v>
                </c:pt>
                <c:pt idx="24">
                  <c:v>2.5478499999999999</c:v>
                </c:pt>
                <c:pt idx="25">
                  <c:v>2.2250166666666664</c:v>
                </c:pt>
                <c:pt idx="26">
                  <c:v>2.4149333333333334</c:v>
                </c:pt>
                <c:pt idx="27">
                  <c:v>2.3824333333333332</c:v>
                </c:pt>
                <c:pt idx="28">
                  <c:v>2.2698</c:v>
                </c:pt>
                <c:pt idx="29">
                  <c:v>2.459625</c:v>
                </c:pt>
                <c:pt idx="30">
                  <c:v>2.7355</c:v>
                </c:pt>
                <c:pt idx="31">
                  <c:v>2.5938499999999998</c:v>
                </c:pt>
                <c:pt idx="32">
                  <c:v>2.4438166666666667</c:v>
                </c:pt>
                <c:pt idx="33">
                  <c:v>2.2855499999999997</c:v>
                </c:pt>
                <c:pt idx="34">
                  <c:v>2.3550166666666668</c:v>
                </c:pt>
                <c:pt idx="35">
                  <c:v>2.5065333333333335</c:v>
                </c:pt>
                <c:pt idx="36">
                  <c:v>2.3865500000000002</c:v>
                </c:pt>
                <c:pt idx="37">
                  <c:v>2.6178333333333335</c:v>
                </c:pt>
                <c:pt idx="38">
                  <c:v>2.3674750000000002</c:v>
                </c:pt>
                <c:pt idx="39">
                  <c:v>2.2593666666666667</c:v>
                </c:pt>
                <c:pt idx="40">
                  <c:v>2.5814666666666666</c:v>
                </c:pt>
                <c:pt idx="41">
                  <c:v>2.3487833333333334</c:v>
                </c:pt>
                <c:pt idx="42">
                  <c:v>2.4818499999999997</c:v>
                </c:pt>
                <c:pt idx="43">
                  <c:v>2.3563499999999999</c:v>
                </c:pt>
                <c:pt idx="44">
                  <c:v>2.3619166666666667</c:v>
                </c:pt>
                <c:pt idx="45">
                  <c:v>2.5643000000000002</c:v>
                </c:pt>
                <c:pt idx="46">
                  <c:v>2.4944500000000001</c:v>
                </c:pt>
                <c:pt idx="47">
                  <c:v>2.6574999999999998</c:v>
                </c:pt>
                <c:pt idx="48">
                  <c:v>2.67035</c:v>
                </c:pt>
                <c:pt idx="49">
                  <c:v>2.5471833333333329</c:v>
                </c:pt>
                <c:pt idx="50">
                  <c:v>2.4966166666666663</c:v>
                </c:pt>
                <c:pt idx="51">
                  <c:v>2.3852333333333333</c:v>
                </c:pt>
                <c:pt idx="52">
                  <c:v>2.3677000000000001</c:v>
                </c:pt>
                <c:pt idx="53">
                  <c:v>2.36205</c:v>
                </c:pt>
                <c:pt idx="54">
                  <c:v>2.3746166666666664</c:v>
                </c:pt>
                <c:pt idx="55">
                  <c:v>2.2574666666666667</c:v>
                </c:pt>
                <c:pt idx="56">
                  <c:v>2.4108833333333335</c:v>
                </c:pt>
                <c:pt idx="57">
                  <c:v>2.3851999999999998</c:v>
                </c:pt>
                <c:pt idx="58">
                  <c:v>2.385933333333333</c:v>
                </c:pt>
                <c:pt idx="59">
                  <c:v>2.4689333333333332</c:v>
                </c:pt>
                <c:pt idx="60">
                  <c:v>2.5150999999999999</c:v>
                </c:pt>
                <c:pt idx="61">
                  <c:v>2.623966666666667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248-8647-9B94-5D39A8EFDAC3}"/>
            </c:ext>
          </c:extLst>
        </c:ser>
        <c:ser>
          <c:idx val="1"/>
          <c:order val="2"/>
          <c:tx>
            <c:strRef>
              <c:f>MODELLING!$A$72</c:f>
              <c:strCache>
                <c:ptCount val="1"/>
                <c:pt idx="0">
                  <c:v>Kerosene-saturated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accent6">
                  <a:lumMod val="75000"/>
                  <a:alpha val="50000"/>
                </a:schemeClr>
              </a:solidFill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trendlineType val="linear"/>
            <c:dispRSqr val="0"/>
            <c:dispEq val="0"/>
          </c:trendline>
          <c:xVal>
            <c:numRef>
              <c:f>MODELLING!$AO$5:$AO$66</c:f>
              <c:numCache>
                <c:formatCode>0.0</c:formatCode>
                <c:ptCount val="62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  <c:pt idx="3" formatCode="0.00">
                  <c:v>1.7724100614620815</c:v>
                </c:pt>
                <c:pt idx="4" formatCode="0.00">
                  <c:v>3.4929511985013582</c:v>
                </c:pt>
                <c:pt idx="5" formatCode="0.00">
                  <c:v>6.3211309958861799</c:v>
                </c:pt>
                <c:pt idx="6" formatCode="0.00">
                  <c:v>4.5598309485663728</c:v>
                </c:pt>
                <c:pt idx="7">
                  <c:v>8.4173820474676155</c:v>
                </c:pt>
                <c:pt idx="8" formatCode="0.00">
                  <c:v>4.3852033191477195</c:v>
                </c:pt>
                <c:pt idx="9" formatCode="0.00">
                  <c:v>7.9011073911923688</c:v>
                </c:pt>
                <c:pt idx="10" formatCode="0.00">
                  <c:v>6.1515511804627723</c:v>
                </c:pt>
                <c:pt idx="11">
                  <c:v>10.63975847585867</c:v>
                </c:pt>
                <c:pt idx="12">
                  <c:v>10.755331211821929</c:v>
                </c:pt>
                <c:pt idx="13">
                  <c:v>10.291771546070096</c:v>
                </c:pt>
                <c:pt idx="14">
                  <c:v>10.532302756307436</c:v>
                </c:pt>
                <c:pt idx="15" formatCode="0.00">
                  <c:v>5.4745285565539401</c:v>
                </c:pt>
                <c:pt idx="16" formatCode="0.00">
                  <c:v>5.9406964954511885</c:v>
                </c:pt>
                <c:pt idx="17">
                  <c:v>10.743889630113264</c:v>
                </c:pt>
                <c:pt idx="18" formatCode="0.00">
                  <c:v>8.8068365274917859</c:v>
                </c:pt>
                <c:pt idx="19">
                  <c:v>10.430674561545535</c:v>
                </c:pt>
                <c:pt idx="20">
                  <c:v>4.8291149101312882</c:v>
                </c:pt>
                <c:pt idx="21" formatCode="0.00">
                  <c:v>5.8335690045248807</c:v>
                </c:pt>
                <c:pt idx="22" formatCode="0.00">
                  <c:v>5.6865105471647919</c:v>
                </c:pt>
                <c:pt idx="23">
                  <c:v>10.473911870044446</c:v>
                </c:pt>
                <c:pt idx="24">
                  <c:v>10.738858398161378</c:v>
                </c:pt>
                <c:pt idx="25" formatCode="0.00">
                  <c:v>2.7345998848589699</c:v>
                </c:pt>
                <c:pt idx="26" formatCode="0.00">
                  <c:v>3.4618672926719851</c:v>
                </c:pt>
                <c:pt idx="27" formatCode="0.00">
                  <c:v>9.3179832451046014</c:v>
                </c:pt>
                <c:pt idx="28" formatCode="0.00">
                  <c:v>3.9378486750348509</c:v>
                </c:pt>
                <c:pt idx="29">
                  <c:v>12.112464638300304</c:v>
                </c:pt>
                <c:pt idx="30">
                  <c:v>10.617980534721768</c:v>
                </c:pt>
                <c:pt idx="31">
                  <c:v>10.20831999772404</c:v>
                </c:pt>
                <c:pt idx="32" formatCode="0.00">
                  <c:v>8.0966920760731007</c:v>
                </c:pt>
                <c:pt idx="33" formatCode="0.00">
                  <c:v>5.1415164605987913</c:v>
                </c:pt>
                <c:pt idx="34" formatCode="0.00">
                  <c:v>3.8828135135341455</c:v>
                </c:pt>
                <c:pt idx="35" formatCode="0.00">
                  <c:v>4.9830336758981026</c:v>
                </c:pt>
                <c:pt idx="36" formatCode="0.00">
                  <c:v>5.7395725725505722</c:v>
                </c:pt>
                <c:pt idx="37">
                  <c:v>8.5219093683422393</c:v>
                </c:pt>
                <c:pt idx="38">
                  <c:v>8.4990001176332619</c:v>
                </c:pt>
                <c:pt idx="39" formatCode="0.00">
                  <c:v>8.4276832827065125</c:v>
                </c:pt>
                <c:pt idx="40" formatCode="0.00">
                  <c:v>8.2785016987055524</c:v>
                </c:pt>
                <c:pt idx="41" formatCode="0.00">
                  <c:v>9.8486137098145559</c:v>
                </c:pt>
                <c:pt idx="42" formatCode="0.00">
                  <c:v>9.4488658824933687</c:v>
                </c:pt>
                <c:pt idx="43" formatCode="0.00">
                  <c:v>3.4244811782275009</c:v>
                </c:pt>
                <c:pt idx="44">
                  <c:v>13.228614004650469</c:v>
                </c:pt>
                <c:pt idx="45">
                  <c:v>13.223847782622469</c:v>
                </c:pt>
                <c:pt idx="46">
                  <c:v>12.190268421750883</c:v>
                </c:pt>
                <c:pt idx="47">
                  <c:v>15.176653953615338</c:v>
                </c:pt>
                <c:pt idx="48">
                  <c:v>14.1074505680656</c:v>
                </c:pt>
                <c:pt idx="49">
                  <c:v>15.051404867421686</c:v>
                </c:pt>
                <c:pt idx="50">
                  <c:v>13.963099839196577</c:v>
                </c:pt>
                <c:pt idx="51">
                  <c:v>10.217418078809521</c:v>
                </c:pt>
                <c:pt idx="52" formatCode="0.00">
                  <c:v>9.01241594152979</c:v>
                </c:pt>
                <c:pt idx="53">
                  <c:v>10.157780680401382</c:v>
                </c:pt>
                <c:pt idx="54" formatCode="0.00">
                  <c:v>9.6611597604646153</c:v>
                </c:pt>
                <c:pt idx="55">
                  <c:v>8.5219093683422393</c:v>
                </c:pt>
                <c:pt idx="56">
                  <c:v>10.281934695919556</c:v>
                </c:pt>
                <c:pt idx="57">
                  <c:v>9.6630367029662683</c:v>
                </c:pt>
                <c:pt idx="58">
                  <c:v>11.716540445138877</c:v>
                </c:pt>
                <c:pt idx="59">
                  <c:v>14.124975966160333</c:v>
                </c:pt>
                <c:pt idx="60">
                  <c:v>14.07397416299491</c:v>
                </c:pt>
                <c:pt idx="61">
                  <c:v>14.929216856195323</c:v>
                </c:pt>
              </c:numCache>
            </c:numRef>
          </c:xVal>
          <c:yVal>
            <c:numRef>
              <c:f>MODELLING!$CD$5:$CD$66</c:f>
              <c:numCache>
                <c:formatCode>0.00</c:formatCode>
                <c:ptCount val="62"/>
                <c:pt idx="0">
                  <c:v>2.4111499999999997</c:v>
                </c:pt>
                <c:pt idx="1">
                  <c:v>2.4798999999999998</c:v>
                </c:pt>
                <c:pt idx="2">
                  <c:v>2.3950333333333336</c:v>
                </c:pt>
                <c:pt idx="3">
                  <c:v>2.3855333333333331</c:v>
                </c:pt>
                <c:pt idx="4">
                  <c:v>2.3615666666666666</c:v>
                </c:pt>
                <c:pt idx="5">
                  <c:v>2.3399666666666668</c:v>
                </c:pt>
                <c:pt idx="6">
                  <c:v>2.3077999999999999</c:v>
                </c:pt>
                <c:pt idx="8">
                  <c:v>2.7131166666666666</c:v>
                </c:pt>
                <c:pt idx="9">
                  <c:v>2.0038333333333331</c:v>
                </c:pt>
                <c:pt idx="10">
                  <c:v>1.9795333333333334</c:v>
                </c:pt>
                <c:pt idx="11">
                  <c:v>2.0819000000000001</c:v>
                </c:pt>
                <c:pt idx="12">
                  <c:v>1.9876333333333331</c:v>
                </c:pt>
                <c:pt idx="13">
                  <c:v>1.9593499999999997</c:v>
                </c:pt>
                <c:pt idx="14">
                  <c:v>2.2258166666666668</c:v>
                </c:pt>
                <c:pt idx="15">
                  <c:v>2.3165333333333336</c:v>
                </c:pt>
                <c:pt idx="16">
                  <c:v>2.1051000000000002</c:v>
                </c:pt>
                <c:pt idx="17">
                  <c:v>2.0660666666666665</c:v>
                </c:pt>
                <c:pt idx="19">
                  <c:v>2.0708500000000001</c:v>
                </c:pt>
                <c:pt idx="20">
                  <c:v>2.0255333333333332</c:v>
                </c:pt>
                <c:pt idx="21">
                  <c:v>1.9594499999999997</c:v>
                </c:pt>
                <c:pt idx="22">
                  <c:v>2.0659333333333332</c:v>
                </c:pt>
                <c:pt idx="23">
                  <c:v>1.8669666666666667</c:v>
                </c:pt>
                <c:pt idx="24">
                  <c:v>1.9350500000000002</c:v>
                </c:pt>
                <c:pt idx="25">
                  <c:v>1.9808666666666666</c:v>
                </c:pt>
                <c:pt idx="26">
                  <c:v>1.9064833333333333</c:v>
                </c:pt>
                <c:pt idx="27">
                  <c:v>1.8088666666666668</c:v>
                </c:pt>
                <c:pt idx="28">
                  <c:v>2.0302666666666664</c:v>
                </c:pt>
                <c:pt idx="29">
                  <c:v>1.9576</c:v>
                </c:pt>
                <c:pt idx="30">
                  <c:v>2.0305833333333334</c:v>
                </c:pt>
                <c:pt idx="31">
                  <c:v>2.0179333333333331</c:v>
                </c:pt>
                <c:pt idx="32">
                  <c:v>1.9618333333333335</c:v>
                </c:pt>
                <c:pt idx="33">
                  <c:v>1.9258333333333335</c:v>
                </c:pt>
                <c:pt idx="34">
                  <c:v>1.9494166666666668</c:v>
                </c:pt>
                <c:pt idx="35">
                  <c:v>1.8994500000000001</c:v>
                </c:pt>
                <c:pt idx="36">
                  <c:v>1.9696833333333332</c:v>
                </c:pt>
                <c:pt idx="37">
                  <c:v>2.2057666666666664</c:v>
                </c:pt>
                <c:pt idx="38">
                  <c:v>2.0069166666666667</c:v>
                </c:pt>
                <c:pt idx="39">
                  <c:v>1.9494666666666667</c:v>
                </c:pt>
                <c:pt idx="40">
                  <c:v>2.0065500000000003</c:v>
                </c:pt>
                <c:pt idx="41">
                  <c:v>1.7973333333333334</c:v>
                </c:pt>
                <c:pt idx="42">
                  <c:v>1.7887666666666668</c:v>
                </c:pt>
                <c:pt idx="43">
                  <c:v>1.8627833333333335</c:v>
                </c:pt>
                <c:pt idx="44">
                  <c:v>1.8955000000000002</c:v>
                </c:pt>
                <c:pt idx="45">
                  <c:v>1.9585999999999999</c:v>
                </c:pt>
                <c:pt idx="46">
                  <c:v>1.9240333333333333</c:v>
                </c:pt>
                <c:pt idx="47">
                  <c:v>1.9536666666666669</c:v>
                </c:pt>
                <c:pt idx="48">
                  <c:v>1.8888833333333332</c:v>
                </c:pt>
                <c:pt idx="49">
                  <c:v>1.6942666666666666</c:v>
                </c:pt>
                <c:pt idx="50">
                  <c:v>1.8886499999999999</c:v>
                </c:pt>
                <c:pt idx="51">
                  <c:v>1.9000666666666666</c:v>
                </c:pt>
                <c:pt idx="52">
                  <c:v>1.8567666666666665</c:v>
                </c:pt>
                <c:pt idx="53">
                  <c:v>1.7293333333333332</c:v>
                </c:pt>
                <c:pt idx="54">
                  <c:v>1.7256499999999999</c:v>
                </c:pt>
                <c:pt idx="55">
                  <c:v>1.7379166666666663</c:v>
                </c:pt>
                <c:pt idx="56">
                  <c:v>1.8746666666666669</c:v>
                </c:pt>
                <c:pt idx="57">
                  <c:v>1.7305833333333334</c:v>
                </c:pt>
                <c:pt idx="58">
                  <c:v>1.7585666666666668</c:v>
                </c:pt>
                <c:pt idx="59">
                  <c:v>1.6838500000000003</c:v>
                </c:pt>
                <c:pt idx="60">
                  <c:v>1.9853500000000004</c:v>
                </c:pt>
                <c:pt idx="61">
                  <c:v>1.8537166666666665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F248-8647-9B94-5D39A8EFDA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.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C, MJ/(m</a:t>
                </a:r>
                <a:r>
                  <a:rPr lang="en-US" sz="1800" baseline="30000">
                    <a:effectLst/>
                  </a:rPr>
                  <a:t>3</a:t>
                </a:r>
                <a:r>
                  <a:rPr lang="en-US" sz="1800">
                    <a:effectLst/>
                  </a:rPr>
                  <a:t>·K)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3"/>
        <c:delete val="1"/>
      </c:legendEntry>
      <c:legendEntry>
        <c:idx val="4"/>
        <c:delete val="1"/>
      </c:legendEntry>
      <c:overlay val="0"/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tx>
            <c:v>Fsp-Qz(b) group (Dried)</c:v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5875">
                <a:solidFill>
                  <a:schemeClr val="tx1"/>
                </a:solidFill>
              </a:ln>
            </c:spPr>
          </c:marker>
          <c:trendline>
            <c:name>Regression line</c:name>
            <c:spPr>
              <a:ln w="19050">
                <a:prstDash val="lgDash"/>
              </a:ln>
            </c:spPr>
            <c:trendlineType val="exp"/>
            <c:dispRSqr val="1"/>
            <c:dispEq val="1"/>
            <c:trendlineLbl>
              <c:layout>
                <c:manualLayout>
                  <c:x val="-0.17000964724634035"/>
                  <c:y val="-5.3198606276942645E-2"/>
                </c:manualLayout>
              </c:layout>
              <c:tx>
                <c:rich>
                  <a:bodyPr/>
                  <a:lstStyle/>
                  <a:p>
                    <a:pPr>
                      <a:defRPr/>
                    </a:pPr>
                    <a:r>
                      <a:rPr lang="en-US" sz="1400" b="1" baseline="0"/>
                      <a:t>y = 3,45e</a:t>
                    </a:r>
                    <a:r>
                      <a:rPr lang="en-US" sz="1400" b="1" baseline="30000"/>
                      <a:t>-0,02x</a:t>
                    </a:r>
                    <a:br>
                      <a:rPr lang="en-US" sz="1400" b="1" baseline="0"/>
                    </a:br>
                    <a:r>
                      <a:rPr lang="en-US" sz="1400" b="1" baseline="0"/>
                      <a:t>R² = 0,72</a:t>
                    </a:r>
                    <a:endParaRPr lang="en-US" sz="1400" b="1"/>
                  </a:p>
                </c:rich>
              </c:tx>
              <c:numFmt formatCode="General" sourceLinked="0"/>
            </c:trendlineLbl>
          </c:trendline>
          <c:xVal>
            <c:numRef>
              <c:f>MODELLING!$AO$28:$AO$45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MODELLING!$U$28:$U$45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1D10-4843-BBF6-6D305CB5AF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scatterChart>
        <c:scatterStyle val="smoothMarker"/>
        <c:varyColors val="0"/>
        <c:ser>
          <c:idx val="1"/>
          <c:order val="1"/>
          <c:tx>
            <c:strRef>
              <c:f>MODELLING!$DR$4</c:f>
              <c:strCache>
                <c:ptCount val="1"/>
                <c:pt idx="0">
                  <c:v>Weighted arithmetic mean</c:v>
                </c:pt>
              </c:strCache>
            </c:strRef>
          </c:tx>
          <c:spPr>
            <a:ln>
              <a:solidFill>
                <a:srgbClr val="002DE9"/>
              </a:solidFill>
            </a:ln>
          </c:spPr>
          <c:marker>
            <c:symbol val="none"/>
          </c:marker>
          <c:xVal>
            <c:numRef>
              <c:f>MODELLING!$DN$5:$DN$25</c:f>
              <c:numCache>
                <c:formatCode>0.00</c:formatCode>
                <c:ptCount val="21"/>
                <c:pt idx="0">
                  <c:v>9.9999999999999991E-5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7.0000000000000009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14.000000000000002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MODELLING!$DR$5:$DR$25</c:f>
              <c:numCache>
                <c:formatCode>0.00</c:formatCode>
                <c:ptCount val="21"/>
                <c:pt idx="0">
                  <c:v>3.4499965750000001</c:v>
                </c:pt>
                <c:pt idx="1">
                  <c:v>3.4157500000000001</c:v>
                </c:pt>
                <c:pt idx="2">
                  <c:v>3.3815000000000004</c:v>
                </c:pt>
                <c:pt idx="3">
                  <c:v>3.3472500000000003</c:v>
                </c:pt>
                <c:pt idx="4">
                  <c:v>3.3129999999999997</c:v>
                </c:pt>
                <c:pt idx="5">
                  <c:v>3.2787500000000001</c:v>
                </c:pt>
                <c:pt idx="6">
                  <c:v>3.2444999999999999</c:v>
                </c:pt>
                <c:pt idx="7">
                  <c:v>3.2102499999999998</c:v>
                </c:pt>
                <c:pt idx="8">
                  <c:v>3.1760000000000002</c:v>
                </c:pt>
                <c:pt idx="9">
                  <c:v>3.1417500000000005</c:v>
                </c:pt>
                <c:pt idx="10">
                  <c:v>3.1075000000000004</c:v>
                </c:pt>
                <c:pt idx="11">
                  <c:v>3.0732499999999998</c:v>
                </c:pt>
                <c:pt idx="12">
                  <c:v>3.0390000000000001</c:v>
                </c:pt>
                <c:pt idx="13">
                  <c:v>3.00475</c:v>
                </c:pt>
                <c:pt idx="14">
                  <c:v>2.9704999999999999</c:v>
                </c:pt>
                <c:pt idx="15">
                  <c:v>2.9362500000000002</c:v>
                </c:pt>
                <c:pt idx="16">
                  <c:v>2.9020000000000001</c:v>
                </c:pt>
                <c:pt idx="17">
                  <c:v>2.86775</c:v>
                </c:pt>
                <c:pt idx="18">
                  <c:v>2.8335000000000004</c:v>
                </c:pt>
                <c:pt idx="19">
                  <c:v>2.7992500000000002</c:v>
                </c:pt>
                <c:pt idx="20">
                  <c:v>2.7650000000000001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1D10-4843-BBF6-6D305CB5AF04}"/>
            </c:ext>
          </c:extLst>
        </c:ser>
        <c:ser>
          <c:idx val="0"/>
          <c:order val="2"/>
          <c:tx>
            <c:strRef>
              <c:f>MODELLING!$DQ$4</c:f>
              <c:strCache>
                <c:ptCount val="1"/>
                <c:pt idx="0">
                  <c:v>Weighted geometric mean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MODELLING!$DN$5:$DN$25</c:f>
              <c:numCache>
                <c:formatCode>0.00</c:formatCode>
                <c:ptCount val="21"/>
                <c:pt idx="0">
                  <c:v>9.9999999999999991E-5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7.0000000000000009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14.000000000000002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MODELLING!$DQ$5:$DQ$25</c:f>
              <c:numCache>
                <c:formatCode>0.00</c:formatCode>
                <c:ptCount val="21"/>
                <c:pt idx="0">
                  <c:v>3.449983001016665</c:v>
                </c:pt>
                <c:pt idx="1">
                  <c:v>3.2841297291056755</c:v>
                </c:pt>
                <c:pt idx="2">
                  <c:v>3.1262342253900628</c:v>
                </c:pt>
                <c:pt idx="3">
                  <c:v>2.9759300752901905</c:v>
                </c:pt>
                <c:pt idx="4">
                  <c:v>2.8328522991304945</c:v>
                </c:pt>
                <c:pt idx="5">
                  <c:v>2.6966534648521217</c:v>
                </c:pt>
                <c:pt idx="6">
                  <c:v>2.5670028443526611</c:v>
                </c:pt>
                <c:pt idx="7">
                  <c:v>2.443585610387653</c:v>
                </c:pt>
                <c:pt idx="8">
                  <c:v>2.3261020720837484</c:v>
                </c:pt>
                <c:pt idx="9">
                  <c:v>2.2142669472071161</c:v>
                </c:pt>
                <c:pt idx="10">
                  <c:v>2.1078086694199878</c:v>
                </c:pt>
                <c:pt idx="11">
                  <c:v>2.0064687288431475</c:v>
                </c:pt>
                <c:pt idx="12">
                  <c:v>1.9100010443230879</c:v>
                </c:pt>
                <c:pt idx="13">
                  <c:v>1.8181713658795196</c:v>
                </c:pt>
                <c:pt idx="14">
                  <c:v>1.7307567058822033</c:v>
                </c:pt>
                <c:pt idx="15">
                  <c:v>1.6475447975758701</c:v>
                </c:pt>
                <c:pt idx="16">
                  <c:v>1.56833357963835</c:v>
                </c:pt>
                <c:pt idx="17">
                  <c:v>1.4929307055202981</c:v>
                </c:pt>
                <c:pt idx="18">
                  <c:v>1.42115307637505</c:v>
                </c:pt>
                <c:pt idx="19">
                  <c:v>1.3528263964444318</c:v>
                </c:pt>
                <c:pt idx="20">
                  <c:v>1.2877847498208865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1D10-4843-BBF6-6D305CB5AF04}"/>
            </c:ext>
          </c:extLst>
        </c:ser>
        <c:ser>
          <c:idx val="2"/>
          <c:order val="3"/>
          <c:tx>
            <c:strRef>
              <c:f>MODELLING!$DS$4</c:f>
              <c:strCache>
                <c:ptCount val="1"/>
                <c:pt idx="0">
                  <c:v>Non-linear (Krupiczka, 1967)</c:v>
                </c:pt>
              </c:strCache>
            </c:strRef>
          </c:tx>
          <c:spPr>
            <a:ln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MODELLING!$DN$5:$DN$25</c:f>
              <c:numCache>
                <c:formatCode>0.00</c:formatCode>
                <c:ptCount val="21"/>
                <c:pt idx="0">
                  <c:v>9.9999999999999991E-5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7.0000000000000009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14.000000000000002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MODELLING!$DS$5:$DS$25</c:f>
              <c:numCache>
                <c:formatCode>0.00</c:formatCode>
                <c:ptCount val="21"/>
                <c:pt idx="0">
                  <c:v>285383763.25510663</c:v>
                </c:pt>
                <c:pt idx="1">
                  <c:v>94.596569439308524</c:v>
                </c:pt>
                <c:pt idx="2">
                  <c:v>30.777998085809429</c:v>
                </c:pt>
                <c:pt idx="3">
                  <c:v>15.958503690251897</c:v>
                </c:pt>
                <c:pt idx="4">
                  <c:v>10.013948410442623</c:v>
                </c:pt>
                <c:pt idx="5">
                  <c:v>6.9762484195843744</c:v>
                </c:pt>
                <c:pt idx="6">
                  <c:v>5.1922685879859696</c:v>
                </c:pt>
                <c:pt idx="7">
                  <c:v>4.044928201993792</c:v>
                </c:pt>
                <c:pt idx="8">
                  <c:v>3.258144421460643</c:v>
                </c:pt>
                <c:pt idx="9">
                  <c:v>2.6922101038259894</c:v>
                </c:pt>
                <c:pt idx="10">
                  <c:v>2.2697964818043004</c:v>
                </c:pt>
                <c:pt idx="11">
                  <c:v>1.9450706701826737</c:v>
                </c:pt>
                <c:pt idx="12">
                  <c:v>1.6893597052118292</c:v>
                </c:pt>
                <c:pt idx="13">
                  <c:v>1.4839231020078065</c:v>
                </c:pt>
                <c:pt idx="14">
                  <c:v>1.316060330687522</c:v>
                </c:pt>
                <c:pt idx="15">
                  <c:v>1.176897712125583</c:v>
                </c:pt>
                <c:pt idx="16">
                  <c:v>1.0600718753479075</c:v>
                </c:pt>
                <c:pt idx="17">
                  <c:v>0.96091587484696128</c:v>
                </c:pt>
                <c:pt idx="18">
                  <c:v>0.87593913725713923</c:v>
                </c:pt>
                <c:pt idx="19">
                  <c:v>0.80248546464742398</c:v>
                </c:pt>
                <c:pt idx="20">
                  <c:v>0.73850238107176358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1D10-4843-BBF6-6D305CB5AF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2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ax val="3.6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tx>
            <c:v>Fsp-Qz(c) group (Dried)</c:v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5875">
                <a:solidFill>
                  <a:schemeClr val="tx1"/>
                </a:solidFill>
              </a:ln>
            </c:spPr>
          </c:marker>
          <c:trendline>
            <c:name>Regression line</c:name>
            <c:spPr>
              <a:ln w="19050">
                <a:prstDash val="lgDash"/>
              </a:ln>
            </c:spPr>
            <c:trendlineType val="exp"/>
            <c:dispRSqr val="1"/>
            <c:dispEq val="1"/>
            <c:trendlineLbl>
              <c:layout>
                <c:manualLayout>
                  <c:x val="2.1274417592823645E-2"/>
                  <c:y val="9.6127752263910446E-2"/>
                </c:manualLayout>
              </c:layout>
              <c:tx>
                <c:rich>
                  <a:bodyPr/>
                  <a:lstStyle/>
                  <a:p>
                    <a:pPr>
                      <a:defRPr/>
                    </a:pPr>
                    <a:r>
                      <a:rPr lang="en-US" sz="1400" b="1" baseline="0"/>
                      <a:t>y = 3,97e</a:t>
                    </a:r>
                    <a:r>
                      <a:rPr lang="en-US" sz="1400" b="1" baseline="30000"/>
                      <a:t>-0,02x</a:t>
                    </a:r>
                    <a:br>
                      <a:rPr lang="en-US" sz="1400" b="1" baseline="0"/>
                    </a:br>
                    <a:r>
                      <a:rPr lang="en-US" sz="1400" b="1" baseline="0"/>
                      <a:t>R² = 0,94</a:t>
                    </a:r>
                    <a:endParaRPr lang="en-US" sz="1400" b="1"/>
                  </a:p>
                </c:rich>
              </c:tx>
              <c:numFmt formatCode="General" sourceLinked="0"/>
            </c:trendlineLbl>
          </c:trendline>
          <c:xVal>
            <c:numRef>
              <c:f>MODELLING!$AO$46:$AO$54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MODELLING!$U$46:$U$54</c:f>
              <c:numCache>
                <c:formatCode>0.00</c:formatCode>
                <c:ptCount val="9"/>
                <c:pt idx="0">
                  <c:v>3.4415333333333331</c:v>
                </c:pt>
                <c:pt idx="1">
                  <c:v>3.3845166666666664</c:v>
                </c:pt>
                <c:pt idx="2">
                  <c:v>3.6928833333333331</c:v>
                </c:pt>
                <c:pt idx="3">
                  <c:v>3.1293666666666669</c:v>
                </c:pt>
                <c:pt idx="4">
                  <c:v>3.232216666666667</c:v>
                </c:pt>
                <c:pt idx="5">
                  <c:v>3.2113000000000005</c:v>
                </c:pt>
                <c:pt idx="6">
                  <c:v>3.042016666666667</c:v>
                </c:pt>
                <c:pt idx="7">
                  <c:v>3.1395666666666671</c:v>
                </c:pt>
                <c:pt idx="8">
                  <c:v>2.995883333333333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70F-EB4B-97EE-03EF9CFE64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scatterChart>
        <c:scatterStyle val="smoothMarker"/>
        <c:varyColors val="0"/>
        <c:ser>
          <c:idx val="1"/>
          <c:order val="1"/>
          <c:tx>
            <c:strRef>
              <c:f>MODELLING!$DR$4</c:f>
              <c:strCache>
                <c:ptCount val="1"/>
                <c:pt idx="0">
                  <c:v>Weighted arithmetic mean</c:v>
                </c:pt>
              </c:strCache>
            </c:strRef>
          </c:tx>
          <c:spPr>
            <a:ln>
              <a:solidFill>
                <a:srgbClr val="002DE9"/>
              </a:solidFill>
            </a:ln>
          </c:spPr>
          <c:marker>
            <c:symbol val="none"/>
          </c:marker>
          <c:xVal>
            <c:numRef>
              <c:f>MODELLING!$DN$5:$DN$25</c:f>
              <c:numCache>
                <c:formatCode>0.00</c:formatCode>
                <c:ptCount val="21"/>
                <c:pt idx="0">
                  <c:v>9.9999999999999991E-5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7.0000000000000009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14.000000000000002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MODELLING!$DX$5:$DX$25</c:f>
              <c:numCache>
                <c:formatCode>0.00</c:formatCode>
                <c:ptCount val="21"/>
                <c:pt idx="0">
                  <c:v>3.9699960549999997</c:v>
                </c:pt>
                <c:pt idx="1">
                  <c:v>3.9305500000000002</c:v>
                </c:pt>
                <c:pt idx="2">
                  <c:v>3.8911000000000002</c:v>
                </c:pt>
                <c:pt idx="3">
                  <c:v>3.8516500000000002</c:v>
                </c:pt>
                <c:pt idx="4">
                  <c:v>3.8121999999999998</c:v>
                </c:pt>
                <c:pt idx="5">
                  <c:v>3.7727500000000003</c:v>
                </c:pt>
                <c:pt idx="6">
                  <c:v>3.7332999999999998</c:v>
                </c:pt>
                <c:pt idx="7">
                  <c:v>3.6938499999999999</c:v>
                </c:pt>
                <c:pt idx="8">
                  <c:v>3.6544000000000003</c:v>
                </c:pt>
                <c:pt idx="9">
                  <c:v>3.6149500000000003</c:v>
                </c:pt>
                <c:pt idx="10">
                  <c:v>3.5755000000000003</c:v>
                </c:pt>
                <c:pt idx="11">
                  <c:v>3.5360499999999999</c:v>
                </c:pt>
                <c:pt idx="12">
                  <c:v>3.4966000000000004</c:v>
                </c:pt>
                <c:pt idx="13">
                  <c:v>3.4571499999999999</c:v>
                </c:pt>
                <c:pt idx="14">
                  <c:v>3.4177</c:v>
                </c:pt>
                <c:pt idx="15">
                  <c:v>3.3782500000000004</c:v>
                </c:pt>
                <c:pt idx="16">
                  <c:v>3.3388</c:v>
                </c:pt>
                <c:pt idx="17">
                  <c:v>3.29935</c:v>
                </c:pt>
                <c:pt idx="18">
                  <c:v>3.2599000000000005</c:v>
                </c:pt>
                <c:pt idx="19">
                  <c:v>3.2204500000000005</c:v>
                </c:pt>
                <c:pt idx="20">
                  <c:v>3.181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70F-EB4B-97EE-03EF9CFE64E8}"/>
            </c:ext>
          </c:extLst>
        </c:ser>
        <c:ser>
          <c:idx val="0"/>
          <c:order val="2"/>
          <c:tx>
            <c:strRef>
              <c:f>MODELLING!$DQ$4</c:f>
              <c:strCache>
                <c:ptCount val="1"/>
                <c:pt idx="0">
                  <c:v>Weighted geometric mean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MODELLING!$DN$5:$DN$25</c:f>
              <c:numCache>
                <c:formatCode>0.00</c:formatCode>
                <c:ptCount val="21"/>
                <c:pt idx="0">
                  <c:v>9.9999999999999991E-5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7.0000000000000009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14.000000000000002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MODELLING!$DW$5:$DW$25</c:f>
              <c:numCache>
                <c:formatCode>0.00</c:formatCode>
                <c:ptCount val="21"/>
                <c:pt idx="0">
                  <c:v>3.9699798814981486</c:v>
                </c:pt>
                <c:pt idx="1">
                  <c:v>3.7738271255661631</c:v>
                </c:pt>
                <c:pt idx="2">
                  <c:v>3.5873479026848778</c:v>
                </c:pt>
                <c:pt idx="3">
                  <c:v>3.4100833309811267</c:v>
                </c:pt>
                <c:pt idx="4">
                  <c:v>3.2415780793192916</c:v>
                </c:pt>
                <c:pt idx="5">
                  <c:v>3.0813993162155682</c:v>
                </c:pt>
                <c:pt idx="6">
                  <c:v>2.9291355980441649</c:v>
                </c:pt>
                <c:pt idx="7">
                  <c:v>2.7843958121814945</c:v>
                </c:pt>
                <c:pt idx="8">
                  <c:v>2.6468081723736403</c:v>
                </c:pt>
                <c:pt idx="9">
                  <c:v>2.5160192637465597</c:v>
                </c:pt>
                <c:pt idx="10">
                  <c:v>2.3916931350059873</c:v>
                </c:pt>
                <c:pt idx="11">
                  <c:v>2.2735104354952065</c:v>
                </c:pt>
                <c:pt idx="12">
                  <c:v>2.1611675948940929</c:v>
                </c:pt>
                <c:pt idx="13">
                  <c:v>2.0543760434523706</c:v>
                </c:pt>
                <c:pt idx="14">
                  <c:v>1.952861470754117</c:v>
                </c:pt>
                <c:pt idx="15">
                  <c:v>1.856363121109551</c:v>
                </c:pt>
                <c:pt idx="16">
                  <c:v>1.7646331237642032</c:v>
                </c:pt>
                <c:pt idx="17">
                  <c:v>1.6774358562050127</c:v>
                </c:pt>
                <c:pt idx="18">
                  <c:v>1.5945473389279043</c:v>
                </c:pt>
                <c:pt idx="19">
                  <c:v>1.5157546601122076</c:v>
                </c:pt>
                <c:pt idx="20">
                  <c:v>1.4408554287241231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70F-EB4B-97EE-03EF9CFE64E8}"/>
            </c:ext>
          </c:extLst>
        </c:ser>
        <c:ser>
          <c:idx val="2"/>
          <c:order val="3"/>
          <c:tx>
            <c:strRef>
              <c:f>MODELLING!$DS$4</c:f>
              <c:strCache>
                <c:ptCount val="1"/>
                <c:pt idx="0">
                  <c:v>Non-linear (Krupiczka, 1967)</c:v>
                </c:pt>
              </c:strCache>
            </c:strRef>
          </c:tx>
          <c:spPr>
            <a:ln>
              <a:solidFill>
                <a:srgbClr val="6CA943"/>
              </a:solidFill>
            </a:ln>
          </c:spPr>
          <c:marker>
            <c:symbol val="none"/>
          </c:marker>
          <c:xVal>
            <c:numRef>
              <c:f>MODELLING!$DN$5:$DN$25</c:f>
              <c:numCache>
                <c:formatCode>0.00</c:formatCode>
                <c:ptCount val="21"/>
                <c:pt idx="0">
                  <c:v>9.9999999999999991E-5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7.0000000000000009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14.000000000000002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xVal>
          <c:yVal>
            <c:numRef>
              <c:f>MODELLING!$DY$5:$DY$25</c:f>
              <c:numCache>
                <c:formatCode>0.00</c:formatCode>
                <c:ptCount val="21"/>
                <c:pt idx="0">
                  <c:v>542435075.18465245</c:v>
                </c:pt>
                <c:pt idx="1">
                  <c:v>117.5364193333362</c:v>
                </c:pt>
                <c:pt idx="2">
                  <c:v>37.037638632364136</c:v>
                </c:pt>
                <c:pt idx="3">
                  <c:v>18.848098160654214</c:v>
                </c:pt>
                <c:pt idx="4">
                  <c:v>11.671162719115806</c:v>
                </c:pt>
                <c:pt idx="5">
                  <c:v>8.0474408841054128</c:v>
                </c:pt>
                <c:pt idx="6">
                  <c:v>5.9393424824508267</c:v>
                </c:pt>
                <c:pt idx="7">
                  <c:v>4.594117337900264</c:v>
                </c:pt>
                <c:pt idx="8">
                  <c:v>3.6777733204905361</c:v>
                </c:pt>
                <c:pt idx="9">
                  <c:v>3.0224742789395052</c:v>
                </c:pt>
                <c:pt idx="10">
                  <c:v>2.5358795943537213</c:v>
                </c:pt>
                <c:pt idx="11">
                  <c:v>2.1635483320035287</c:v>
                </c:pt>
                <c:pt idx="12">
                  <c:v>1.8715834787768708</c:v>
                </c:pt>
                <c:pt idx="13">
                  <c:v>1.6379249947389991</c:v>
                </c:pt>
                <c:pt idx="14">
                  <c:v>1.4476811422446385</c:v>
                </c:pt>
                <c:pt idx="15">
                  <c:v>1.2904847415464937</c:v>
                </c:pt>
                <c:pt idx="16">
                  <c:v>1.1589262288973303</c:v>
                </c:pt>
                <c:pt idx="17">
                  <c:v>1.047588268083576</c:v>
                </c:pt>
                <c:pt idx="18">
                  <c:v>0.95243083593942923</c:v>
                </c:pt>
                <c:pt idx="19">
                  <c:v>0.87038803628834693</c:v>
                </c:pt>
                <c:pt idx="20">
                  <c:v>0.79909693151780858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E70F-EB4B-97EE-03EF9CFE64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ax val="4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'Density - Depth'!$D$5</c:f>
              <c:strCache>
                <c:ptCount val="1"/>
                <c:pt idx="0">
                  <c:v>Weatherd basalt</c:v>
                </c:pt>
              </c:strCache>
            </c:strRef>
          </c:tx>
          <c:spPr>
            <a:ln w="25400">
              <a:noFill/>
            </a:ln>
          </c:spPr>
          <c:marker>
            <c:symbol val="diamond"/>
            <c:size val="7"/>
            <c:spPr>
              <a:noFill/>
              <a:ln w="15875">
                <a:solidFill>
                  <a:srgbClr val="FF00C3"/>
                </a:solidFill>
              </a:ln>
            </c:spPr>
          </c:marker>
          <c:xVal>
            <c:numRef>
              <c:f>'Density - Depth'!$L$5:$L$7</c:f>
              <c:numCache>
                <c:formatCode>0.00</c:formatCode>
                <c:ptCount val="3"/>
                <c:pt idx="0">
                  <c:v>2.6141283378616902</c:v>
                </c:pt>
                <c:pt idx="1">
                  <c:v>2.5756607053973699</c:v>
                </c:pt>
                <c:pt idx="2">
                  <c:v>2.6837830858164899</c:v>
                </c:pt>
              </c:numCache>
            </c:numRef>
          </c:xVal>
          <c:yVal>
            <c:numRef>
              <c:f>'Density - Depth'!$F$5:$F$6</c:f>
              <c:numCache>
                <c:formatCode>General</c:formatCode>
                <c:ptCount val="2"/>
                <c:pt idx="0">
                  <c:v>279.73</c:v>
                </c:pt>
                <c:pt idx="1">
                  <c:v>280.04000000000002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3-2985-4F4E-B0AB-91B358EDA0D5}"/>
            </c:ext>
          </c:extLst>
        </c:ser>
        <c:ser>
          <c:idx val="0"/>
          <c:order val="1"/>
          <c:tx>
            <c:strRef>
              <c:f>'Density - Depth'!$D$7</c:f>
              <c:strCache>
                <c:ptCount val="1"/>
                <c:pt idx="0">
                  <c:v>Basalt</c:v>
                </c:pt>
              </c:strCache>
            </c:strRef>
          </c:tx>
          <c:spPr>
            <a:ln w="25400">
              <a:noFill/>
            </a:ln>
          </c:spPr>
          <c:marker>
            <c:symbol val="diamond"/>
            <c:size val="7"/>
            <c:spPr>
              <a:solidFill>
                <a:srgbClr val="FF00C3"/>
              </a:solidFill>
              <a:ln w="12700">
                <a:solidFill>
                  <a:srgbClr val="FF00C3"/>
                </a:solidFill>
              </a:ln>
            </c:spPr>
          </c:marker>
          <c:xVal>
            <c:numRef>
              <c:f>'Density - Depth'!$L$7</c:f>
              <c:numCache>
                <c:formatCode>0.00</c:formatCode>
                <c:ptCount val="1"/>
                <c:pt idx="0">
                  <c:v>2.6837830858164899</c:v>
                </c:pt>
              </c:numCache>
            </c:numRef>
          </c:xVal>
          <c:yVal>
            <c:numRef>
              <c:f>'Density - Depth'!$F$7</c:f>
              <c:numCache>
                <c:formatCode>General</c:formatCode>
                <c:ptCount val="1"/>
                <c:pt idx="0">
                  <c:v>472.05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4-2985-4F4E-B0AB-91B358EDA0D5}"/>
            </c:ext>
          </c:extLst>
        </c:ser>
        <c:ser>
          <c:idx val="2"/>
          <c:order val="2"/>
          <c:tx>
            <c:strRef>
              <c:f>'Density - Depth'!$C$8:$C$38</c:f>
              <c:strCache>
                <c:ptCount val="31"/>
                <c:pt idx="0">
                  <c:v>Wadhawan</c:v>
                </c:pt>
              </c:strCache>
            </c:strRef>
          </c:tx>
          <c:spPr>
            <a:ln w="2540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'Density - Depth'!$L$8:$L$38</c:f>
              <c:numCache>
                <c:formatCode>0.00</c:formatCode>
                <c:ptCount val="31"/>
                <c:pt idx="0">
                  <c:v>2.5738954715664799</c:v>
                </c:pt>
                <c:pt idx="1">
                  <c:v>2.6401765384935798</c:v>
                </c:pt>
                <c:pt idx="2">
                  <c:v>2.6275796417731199</c:v>
                </c:pt>
                <c:pt idx="3">
                  <c:v>2.6061290865948501</c:v>
                </c:pt>
                <c:pt idx="4">
                  <c:v>2.6330340983116498</c:v>
                </c:pt>
                <c:pt idx="5">
                  <c:v>2.6458174412750499</c:v>
                </c:pt>
                <c:pt idx="6">
                  <c:v>2.6231584211703498</c:v>
                </c:pt>
                <c:pt idx="7">
                  <c:v>2.6478329655775399</c:v>
                </c:pt>
                <c:pt idx="8">
                  <c:v>2.6837869413105699</c:v>
                </c:pt>
                <c:pt idx="9">
                  <c:v>2.6773258132664299</c:v>
                </c:pt>
                <c:pt idx="10">
                  <c:v>2.6261863528674301</c:v>
                </c:pt>
                <c:pt idx="11">
                  <c:v>2.6061715908501299</c:v>
                </c:pt>
                <c:pt idx="12">
                  <c:v>2.6572836352974898</c:v>
                </c:pt>
                <c:pt idx="13">
                  <c:v>2.67881321883866</c:v>
                </c:pt>
                <c:pt idx="14">
                  <c:v>2.66996796622337</c:v>
                </c:pt>
                <c:pt idx="15">
                  <c:v>2.6566256457795001</c:v>
                </c:pt>
                <c:pt idx="16">
                  <c:v>2.6590269152192798</c:v>
                </c:pt>
                <c:pt idx="17">
                  <c:v>2.6202249517756702</c:v>
                </c:pt>
                <c:pt idx="18">
                  <c:v>2.6517322801611498</c:v>
                </c:pt>
                <c:pt idx="19">
                  <c:v>2.6357711014706999</c:v>
                </c:pt>
                <c:pt idx="20">
                  <c:v>2.66373743592181</c:v>
                </c:pt>
                <c:pt idx="21">
                  <c:v>2.4861450635370099</c:v>
                </c:pt>
                <c:pt idx="22">
                  <c:v>2.6702009933484399</c:v>
                </c:pt>
                <c:pt idx="23">
                  <c:v>2.6689089307990601</c:v>
                </c:pt>
                <c:pt idx="24">
                  <c:v>2.6657687776832799</c:v>
                </c:pt>
                <c:pt idx="25">
                  <c:v>2.6153299676852999</c:v>
                </c:pt>
                <c:pt idx="26">
                  <c:v>2.6651253277919</c:v>
                </c:pt>
                <c:pt idx="27">
                  <c:v>2.67000611948913</c:v>
                </c:pt>
                <c:pt idx="28">
                  <c:v>2.6346894614231702</c:v>
                </c:pt>
                <c:pt idx="29">
                  <c:v>2.56340014852612</c:v>
                </c:pt>
                <c:pt idx="30">
                  <c:v>2.6261712646915298</c:v>
                </c:pt>
              </c:numCache>
            </c:numRef>
          </c:xVal>
          <c:yVal>
            <c:numRef>
              <c:f>'Density - Depth'!$F$8:$F$38</c:f>
              <c:numCache>
                <c:formatCode>General</c:formatCode>
                <c:ptCount val="31"/>
                <c:pt idx="0">
                  <c:v>1354.78</c:v>
                </c:pt>
                <c:pt idx="1">
                  <c:v>1355.15</c:v>
                </c:pt>
                <c:pt idx="2">
                  <c:v>1354</c:v>
                </c:pt>
                <c:pt idx="3">
                  <c:v>1387.14</c:v>
                </c:pt>
                <c:pt idx="4">
                  <c:v>1387.5</c:v>
                </c:pt>
                <c:pt idx="5">
                  <c:v>1387.7</c:v>
                </c:pt>
                <c:pt idx="6">
                  <c:v>1388</c:v>
                </c:pt>
                <c:pt idx="7">
                  <c:v>1388.24</c:v>
                </c:pt>
                <c:pt idx="8">
                  <c:v>1388.7</c:v>
                </c:pt>
                <c:pt idx="9">
                  <c:v>1389.06</c:v>
                </c:pt>
                <c:pt idx="10">
                  <c:v>1389.11</c:v>
                </c:pt>
                <c:pt idx="11">
                  <c:v>1389.53</c:v>
                </c:pt>
                <c:pt idx="12">
                  <c:v>1389.84</c:v>
                </c:pt>
                <c:pt idx="13">
                  <c:v>1390.05</c:v>
                </c:pt>
                <c:pt idx="14">
                  <c:v>1390.32</c:v>
                </c:pt>
                <c:pt idx="15">
                  <c:v>1390.51</c:v>
                </c:pt>
                <c:pt idx="16">
                  <c:v>1390.85</c:v>
                </c:pt>
                <c:pt idx="17">
                  <c:v>1391.02</c:v>
                </c:pt>
                <c:pt idx="18">
                  <c:v>1391.22</c:v>
                </c:pt>
                <c:pt idx="19">
                  <c:v>1391.79</c:v>
                </c:pt>
                <c:pt idx="20">
                  <c:v>1392.08</c:v>
                </c:pt>
                <c:pt idx="21">
                  <c:v>1392.39</c:v>
                </c:pt>
                <c:pt idx="22">
                  <c:v>1392.81</c:v>
                </c:pt>
                <c:pt idx="23">
                  <c:v>1392.95</c:v>
                </c:pt>
                <c:pt idx="24">
                  <c:v>1393.13</c:v>
                </c:pt>
                <c:pt idx="25">
                  <c:v>1393.41</c:v>
                </c:pt>
                <c:pt idx="26">
                  <c:v>1393.56</c:v>
                </c:pt>
                <c:pt idx="27">
                  <c:v>1394.13</c:v>
                </c:pt>
                <c:pt idx="28">
                  <c:v>1394.37</c:v>
                </c:pt>
                <c:pt idx="29">
                  <c:v>1394.93</c:v>
                </c:pt>
                <c:pt idx="30">
                  <c:v>1395.17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5-2985-4F4E-B0AB-91B358EDA0D5}"/>
            </c:ext>
          </c:extLst>
        </c:ser>
        <c:ser>
          <c:idx val="3"/>
          <c:order val="3"/>
          <c:tx>
            <c:strRef>
              <c:f>'Density - Depth'!$C$39:$C$63</c:f>
              <c:strCache>
                <c:ptCount val="25"/>
                <c:pt idx="0">
                  <c:v>Dhrangadhra (sandstone)</c:v>
                </c:pt>
              </c:strCache>
            </c:strRef>
          </c:tx>
          <c:spPr>
            <a:ln w="25400">
              <a:noFill/>
            </a:ln>
          </c:spPr>
          <c:marker>
            <c:symbol val="circle"/>
            <c:size val="6"/>
            <c:spPr>
              <a:solidFill>
                <a:srgbClr val="00B050">
                  <a:alpha val="50000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'Density - Depth'!$L$39:$L$59</c:f>
              <c:numCache>
                <c:formatCode>0.00</c:formatCode>
                <c:ptCount val="21"/>
                <c:pt idx="0">
                  <c:v>2.707568659638</c:v>
                </c:pt>
                <c:pt idx="1">
                  <c:v>2.73067084687289</c:v>
                </c:pt>
                <c:pt idx="2">
                  <c:v>2.6752663882580601</c:v>
                </c:pt>
                <c:pt idx="3">
                  <c:v>2.66488712246634</c:v>
                </c:pt>
                <c:pt idx="4">
                  <c:v>2.6453077566532999</c:v>
                </c:pt>
                <c:pt idx="5">
                  <c:v>2.6763789975520398</c:v>
                </c:pt>
                <c:pt idx="6">
                  <c:v>2.6759834108330498</c:v>
                </c:pt>
                <c:pt idx="7">
                  <c:v>2.6697926933623299</c:v>
                </c:pt>
                <c:pt idx="8">
                  <c:v>2.67030602555664</c:v>
                </c:pt>
                <c:pt idx="9">
                  <c:v>2.6400077422980401</c:v>
                </c:pt>
                <c:pt idx="10">
                  <c:v>2.6519768091981</c:v>
                </c:pt>
                <c:pt idx="11">
                  <c:v>2.6359991960179499</c:v>
                </c:pt>
                <c:pt idx="12">
                  <c:v>2.6441583737669898</c:v>
                </c:pt>
                <c:pt idx="13">
                  <c:v>2.65028128416846</c:v>
                </c:pt>
                <c:pt idx="14">
                  <c:v>2.6361885461713102</c:v>
                </c:pt>
                <c:pt idx="15">
                  <c:v>2.6282864005225699</c:v>
                </c:pt>
                <c:pt idx="16">
                  <c:v>2.7065619347286001</c:v>
                </c:pt>
                <c:pt idx="17">
                  <c:v>2.6795480203467199</c:v>
                </c:pt>
                <c:pt idx="18">
                  <c:v>2.6816590876619602</c:v>
                </c:pt>
                <c:pt idx="19">
                  <c:v>2.6630505149935</c:v>
                </c:pt>
                <c:pt idx="20">
                  <c:v>2.6616794497542</c:v>
                </c:pt>
              </c:numCache>
            </c:numRef>
          </c:xVal>
          <c:yVal>
            <c:numRef>
              <c:f>'Density - Depth'!$F$39:$F$59</c:f>
              <c:numCache>
                <c:formatCode>General</c:formatCode>
                <c:ptCount val="21"/>
                <c:pt idx="0">
                  <c:v>1854.68</c:v>
                </c:pt>
                <c:pt idx="1">
                  <c:v>1854.97</c:v>
                </c:pt>
                <c:pt idx="2">
                  <c:v>1855.34</c:v>
                </c:pt>
                <c:pt idx="3">
                  <c:v>1855.5</c:v>
                </c:pt>
                <c:pt idx="4">
                  <c:v>1855.68</c:v>
                </c:pt>
                <c:pt idx="5">
                  <c:v>1856.03</c:v>
                </c:pt>
                <c:pt idx="6">
                  <c:v>1856.26</c:v>
                </c:pt>
                <c:pt idx="7">
                  <c:v>1856.68</c:v>
                </c:pt>
                <c:pt idx="8">
                  <c:v>2056.58</c:v>
                </c:pt>
                <c:pt idx="9">
                  <c:v>2056.8000000000002</c:v>
                </c:pt>
                <c:pt idx="10">
                  <c:v>2057.15</c:v>
                </c:pt>
                <c:pt idx="11">
                  <c:v>2057.41</c:v>
                </c:pt>
                <c:pt idx="12">
                  <c:v>2057.54</c:v>
                </c:pt>
                <c:pt idx="13">
                  <c:v>2057.9499999999998</c:v>
                </c:pt>
                <c:pt idx="14">
                  <c:v>2058.21</c:v>
                </c:pt>
                <c:pt idx="15">
                  <c:v>2058.36</c:v>
                </c:pt>
                <c:pt idx="16">
                  <c:v>2329.1</c:v>
                </c:pt>
                <c:pt idx="17">
                  <c:v>2329.5</c:v>
                </c:pt>
                <c:pt idx="18">
                  <c:v>2410.25</c:v>
                </c:pt>
                <c:pt idx="19">
                  <c:v>2410.46</c:v>
                </c:pt>
                <c:pt idx="20">
                  <c:v>2410.5300000000002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6-2985-4F4E-B0AB-91B358EDA0D5}"/>
            </c:ext>
          </c:extLst>
        </c:ser>
        <c:ser>
          <c:idx val="6"/>
          <c:order val="4"/>
          <c:tx>
            <c:strRef>
              <c:f>'Density - Depth'!$C$69</c:f>
              <c:strCache>
                <c:ptCount val="1"/>
                <c:pt idx="0">
                  <c:v>Dhrangadhra (Lithic Sandstone)</c:v>
                </c:pt>
              </c:strCache>
            </c:strRef>
          </c:tx>
          <c:spPr>
            <a:ln w="19050">
              <a:noFill/>
            </a:ln>
          </c:spPr>
          <c:marker>
            <c:symbol val="dash"/>
            <c:size val="8"/>
            <c:spPr>
              <a:solidFill>
                <a:srgbClr val="002DE9"/>
              </a:solidFill>
              <a:ln w="0">
                <a:solidFill>
                  <a:srgbClr val="002DE9"/>
                </a:solidFill>
              </a:ln>
            </c:spPr>
          </c:marker>
          <c:xVal>
            <c:numRef>
              <c:f>'Density - Depth'!$L$60:$L$61</c:f>
              <c:numCache>
                <c:formatCode>0.00</c:formatCode>
                <c:ptCount val="2"/>
                <c:pt idx="0">
                  <c:v>2.7569349715258999</c:v>
                </c:pt>
                <c:pt idx="1">
                  <c:v>2.6823429767751201</c:v>
                </c:pt>
              </c:numCache>
            </c:numRef>
          </c:xVal>
          <c:yVal>
            <c:numRef>
              <c:f>'Density - Depth'!$F$60:$F$61</c:f>
              <c:numCache>
                <c:formatCode>General</c:formatCode>
                <c:ptCount val="2"/>
                <c:pt idx="0">
                  <c:v>2411.52</c:v>
                </c:pt>
                <c:pt idx="1">
                  <c:v>2411.98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9-2985-4F4E-B0AB-91B358EDA0D5}"/>
            </c:ext>
          </c:extLst>
        </c:ser>
        <c:ser>
          <c:idx val="7"/>
          <c:order val="5"/>
          <c:tx>
            <c:strRef>
              <c:f>'Density - Depth'!$C$70</c:f>
              <c:strCache>
                <c:ptCount val="1"/>
                <c:pt idx="0">
                  <c:v>Dhrangadhra (Sandy Siltstone)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6"/>
            <c:spPr>
              <a:ln w="12700"/>
            </c:spPr>
          </c:marker>
          <c:xVal>
            <c:numRef>
              <c:f>'Density - Depth'!$L$62</c:f>
              <c:numCache>
                <c:formatCode>0.00</c:formatCode>
                <c:ptCount val="1"/>
                <c:pt idx="0">
                  <c:v>2.68582665073914</c:v>
                </c:pt>
              </c:numCache>
            </c:numRef>
          </c:xVal>
          <c:yVal>
            <c:numRef>
              <c:f>'Density - Depth'!$F$62</c:f>
              <c:numCache>
                <c:formatCode>General</c:formatCode>
                <c:ptCount val="1"/>
                <c:pt idx="0">
                  <c:v>2412.1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A-2985-4F4E-B0AB-91B358EDA0D5}"/>
            </c:ext>
          </c:extLst>
        </c:ser>
        <c:ser>
          <c:idx val="4"/>
          <c:order val="6"/>
          <c:tx>
            <c:strRef>
              <c:f>'Density - Depth'!$C$68</c:f>
              <c:strCache>
                <c:ptCount val="1"/>
                <c:pt idx="0">
                  <c:v>Dhrangadhra (Clay)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plus"/>
            <c:size val="7"/>
            <c:spPr>
              <a:ln w="19050">
                <a:solidFill>
                  <a:srgbClr val="FF0000"/>
                </a:solidFill>
              </a:ln>
            </c:spPr>
          </c:marker>
          <c:xVal>
            <c:numRef>
              <c:f>'Density - Depth'!$L$63</c:f>
              <c:numCache>
                <c:formatCode>0.00</c:formatCode>
                <c:ptCount val="1"/>
                <c:pt idx="0">
                  <c:v>2.77214720635842</c:v>
                </c:pt>
              </c:numCache>
            </c:numRef>
          </c:xVal>
          <c:yVal>
            <c:numRef>
              <c:f>'Density - Depth'!$F$63</c:f>
              <c:numCache>
                <c:formatCode>General</c:formatCode>
                <c:ptCount val="1"/>
                <c:pt idx="0">
                  <c:v>2667.3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7-2985-4F4E-B0AB-91B358EDA0D5}"/>
            </c:ext>
          </c:extLst>
        </c:ser>
        <c:ser>
          <c:idx val="5"/>
          <c:order val="7"/>
          <c:tx>
            <c:strRef>
              <c:f>'Density - Depth'!$C$64:$C$66</c:f>
              <c:strCache>
                <c:ptCount val="3"/>
                <c:pt idx="0">
                  <c:v>Lodhika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star"/>
            <c:size val="7"/>
            <c:spPr>
              <a:noFill/>
              <a:ln w="12700">
                <a:solidFill>
                  <a:srgbClr val="FF00C3"/>
                </a:solidFill>
              </a:ln>
            </c:spPr>
          </c:marker>
          <c:xVal>
            <c:numRef>
              <c:f>'Density - Depth'!$L$64:$L$66</c:f>
              <c:numCache>
                <c:formatCode>0.00</c:formatCode>
                <c:ptCount val="3"/>
                <c:pt idx="0">
                  <c:v>2.7896781317111299</c:v>
                </c:pt>
                <c:pt idx="1">
                  <c:v>2.8034271364665</c:v>
                </c:pt>
                <c:pt idx="2">
                  <c:v>2.80328081146784</c:v>
                </c:pt>
              </c:numCache>
            </c:numRef>
          </c:xVal>
          <c:yVal>
            <c:numRef>
              <c:f>'Density - Depth'!$F$64:$F$66</c:f>
              <c:numCache>
                <c:formatCode>General</c:formatCode>
                <c:ptCount val="3"/>
                <c:pt idx="0">
                  <c:v>2972.63</c:v>
                </c:pt>
                <c:pt idx="1">
                  <c:v>2972.9</c:v>
                </c:pt>
                <c:pt idx="2">
                  <c:v>2972.99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8-2985-4F4E-B0AB-91B358EDA0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70523904"/>
        <c:axId val="1870253344"/>
      </c:scatterChart>
      <c:valAx>
        <c:axId val="1870523904"/>
        <c:scaling>
          <c:orientation val="minMax"/>
          <c:min val="2.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ru-RU" sz="1800" b="1" i="0" baseline="0">
                    <a:effectLst/>
                  </a:rPr>
                  <a:t>ρ</a:t>
                </a:r>
                <a:r>
                  <a:rPr lang="en-US" sz="1800" b="1" i="0" baseline="-25000">
                    <a:effectLst/>
                  </a:rPr>
                  <a:t>grain</a:t>
                </a:r>
                <a:r>
                  <a:rPr lang="ru-RU" sz="1800" b="1" i="0" baseline="0">
                    <a:effectLst/>
                  </a:rPr>
                  <a:t>, g/cm</a:t>
                </a:r>
                <a:r>
                  <a:rPr lang="ru-RU" sz="1800" b="1" i="0" baseline="30000">
                    <a:effectLst/>
                  </a:rPr>
                  <a:t>3</a:t>
                </a:r>
                <a:endParaRPr lang="ru-RU">
                  <a:effectLst/>
                </a:endParaRPr>
              </a:p>
            </c:rich>
          </c:tx>
          <c:layout>
            <c:manualLayout>
              <c:xMode val="edge"/>
              <c:yMode val="edge"/>
              <c:x val="0.40457155544006301"/>
              <c:y val="2.441553314937308E-2"/>
            </c:manualLayout>
          </c:layout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200"/>
            </a:pPr>
            <a:endParaRPr lang="ru-RU"/>
          </a:p>
        </c:txPr>
        <c:crossAx val="1870253344"/>
        <c:crosses val="autoZero"/>
        <c:crossBetween val="midCat"/>
      </c:valAx>
      <c:valAx>
        <c:axId val="1870253344"/>
        <c:scaling>
          <c:orientation val="maxMin"/>
          <c:max val="3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800"/>
                </a:pPr>
                <a:r>
                  <a:rPr lang="en-US" sz="1800"/>
                  <a:t>Depth, m</a:t>
                </a:r>
                <a:endParaRPr lang="ru-RU" sz="1800"/>
              </a:p>
            </c:rich>
          </c:tx>
          <c:overlay val="0"/>
        </c:title>
        <c:numFmt formatCode="General" sourceLinked="1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200"/>
            </a:pPr>
            <a:endParaRPr lang="ru-RU"/>
          </a:p>
        </c:txPr>
        <c:crossAx val="1870523904"/>
        <c:crosses val="autoZero"/>
        <c:crossBetween val="midCat"/>
      </c:valAx>
    </c:plotArea>
    <c:plotVisOnly val="1"/>
    <c:dispBlanksAs val="gap"/>
    <c:showDLblsOverMax val="0"/>
    <c:extLst/>
  </c:chart>
  <c:spPr>
    <a:ln>
      <a:noFill/>
    </a:ln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'Density - Depth'!$D$5</c:f>
              <c:strCache>
                <c:ptCount val="1"/>
                <c:pt idx="0">
                  <c:v>Weatherd basalt</c:v>
                </c:pt>
              </c:strCache>
            </c:strRef>
          </c:tx>
          <c:spPr>
            <a:ln w="25400">
              <a:noFill/>
            </a:ln>
          </c:spPr>
          <c:marker>
            <c:symbol val="diamond"/>
            <c:size val="7"/>
            <c:spPr>
              <a:noFill/>
              <a:ln w="15875">
                <a:solidFill>
                  <a:srgbClr val="FF00C3"/>
                </a:solidFill>
              </a:ln>
            </c:spPr>
          </c:marker>
          <c:xVal>
            <c:numRef>
              <c:f>'Density - Depth'!$L$5:$L$7</c:f>
              <c:numCache>
                <c:formatCode>0.00</c:formatCode>
                <c:ptCount val="3"/>
                <c:pt idx="0">
                  <c:v>2.6141283378616902</c:v>
                </c:pt>
                <c:pt idx="1">
                  <c:v>2.5756607053973699</c:v>
                </c:pt>
                <c:pt idx="2">
                  <c:v>2.6837830858164899</c:v>
                </c:pt>
              </c:numCache>
            </c:numRef>
          </c:xVal>
          <c:yVal>
            <c:numRef>
              <c:f>'Density - Depth'!$F$5:$F$6</c:f>
              <c:numCache>
                <c:formatCode>General</c:formatCode>
                <c:ptCount val="2"/>
                <c:pt idx="0">
                  <c:v>279.73</c:v>
                </c:pt>
                <c:pt idx="1">
                  <c:v>280.04000000000002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79B-E946-B589-1E54C7E0F5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70523904"/>
        <c:axId val="1870253344"/>
      </c:scatterChart>
      <c:valAx>
        <c:axId val="1870523904"/>
        <c:scaling>
          <c:orientation val="minMax"/>
          <c:min val="2.5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70253344"/>
        <c:crosses val="autoZero"/>
        <c:crossBetween val="midCat"/>
      </c:valAx>
      <c:valAx>
        <c:axId val="1870253344"/>
        <c:scaling>
          <c:orientation val="maxMin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70523904"/>
        <c:crosses val="autoZero"/>
        <c:crossBetween val="midCat"/>
      </c:valAx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'Density - Depth'!$D$5</c:f>
              <c:strCache>
                <c:ptCount val="1"/>
                <c:pt idx="0">
                  <c:v>Weatherd basalt</c:v>
                </c:pt>
              </c:strCache>
            </c:strRef>
          </c:tx>
          <c:spPr>
            <a:ln w="25400">
              <a:noFill/>
            </a:ln>
          </c:spPr>
          <c:marker>
            <c:symbol val="diamond"/>
            <c:size val="7"/>
            <c:spPr>
              <a:noFill/>
              <a:ln w="15875">
                <a:solidFill>
                  <a:srgbClr val="FF00C3"/>
                </a:solidFill>
              </a:ln>
            </c:spPr>
          </c:marker>
          <c:xVal>
            <c:numRef>
              <c:f>'Density - Depth'!$L$5:$L$7</c:f>
              <c:numCache>
                <c:formatCode>0.00</c:formatCode>
                <c:ptCount val="3"/>
                <c:pt idx="0">
                  <c:v>2.6141283378616902</c:v>
                </c:pt>
                <c:pt idx="1">
                  <c:v>2.5756607053973699</c:v>
                </c:pt>
                <c:pt idx="2">
                  <c:v>2.6837830858164899</c:v>
                </c:pt>
              </c:numCache>
            </c:numRef>
          </c:xVal>
          <c:yVal>
            <c:numRef>
              <c:f>'Density - Depth'!$F$5:$F$6</c:f>
              <c:numCache>
                <c:formatCode>General</c:formatCode>
                <c:ptCount val="2"/>
                <c:pt idx="0">
                  <c:v>279.73</c:v>
                </c:pt>
                <c:pt idx="1">
                  <c:v>280.04000000000002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2BD-9F4E-9EA4-DCF94D95F47A}"/>
            </c:ext>
          </c:extLst>
        </c:ser>
        <c:ser>
          <c:idx val="0"/>
          <c:order val="1"/>
          <c:tx>
            <c:strRef>
              <c:f>'Density - Depth'!$D$7</c:f>
              <c:strCache>
                <c:ptCount val="1"/>
                <c:pt idx="0">
                  <c:v>Basalt</c:v>
                </c:pt>
              </c:strCache>
            </c:strRef>
          </c:tx>
          <c:spPr>
            <a:ln w="25400">
              <a:noFill/>
            </a:ln>
          </c:spPr>
          <c:marker>
            <c:symbol val="diamond"/>
            <c:size val="7"/>
            <c:spPr>
              <a:solidFill>
                <a:srgbClr val="FF00C3"/>
              </a:solidFill>
              <a:ln w="12700">
                <a:solidFill>
                  <a:srgbClr val="FF00C3"/>
                </a:solidFill>
              </a:ln>
            </c:spPr>
          </c:marker>
          <c:xVal>
            <c:numRef>
              <c:f>'Density - Depth'!$L$7</c:f>
              <c:numCache>
                <c:formatCode>0.00</c:formatCode>
                <c:ptCount val="1"/>
                <c:pt idx="0">
                  <c:v>2.6837830858164899</c:v>
                </c:pt>
              </c:numCache>
            </c:numRef>
          </c:xVal>
          <c:yVal>
            <c:numRef>
              <c:f>'Density - Depth'!$F$7</c:f>
              <c:numCache>
                <c:formatCode>General</c:formatCode>
                <c:ptCount val="1"/>
                <c:pt idx="0">
                  <c:v>472.05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2BD-9F4E-9EA4-DCF94D95F47A}"/>
            </c:ext>
          </c:extLst>
        </c:ser>
        <c:ser>
          <c:idx val="2"/>
          <c:order val="2"/>
          <c:tx>
            <c:strRef>
              <c:f>'Density - Depth'!$C$8:$C$38</c:f>
              <c:strCache>
                <c:ptCount val="31"/>
                <c:pt idx="0">
                  <c:v>Wadhawan</c:v>
                </c:pt>
              </c:strCache>
            </c:strRef>
          </c:tx>
          <c:spPr>
            <a:ln w="2540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'Density - Depth'!$L$8:$L$38</c:f>
              <c:numCache>
                <c:formatCode>0.00</c:formatCode>
                <c:ptCount val="31"/>
                <c:pt idx="0">
                  <c:v>2.5738954715664799</c:v>
                </c:pt>
                <c:pt idx="1">
                  <c:v>2.6401765384935798</c:v>
                </c:pt>
                <c:pt idx="2">
                  <c:v>2.6275796417731199</c:v>
                </c:pt>
                <c:pt idx="3">
                  <c:v>2.6061290865948501</c:v>
                </c:pt>
                <c:pt idx="4">
                  <c:v>2.6330340983116498</c:v>
                </c:pt>
                <c:pt idx="5">
                  <c:v>2.6458174412750499</c:v>
                </c:pt>
                <c:pt idx="6">
                  <c:v>2.6231584211703498</c:v>
                </c:pt>
                <c:pt idx="7">
                  <c:v>2.6478329655775399</c:v>
                </c:pt>
                <c:pt idx="8">
                  <c:v>2.6837869413105699</c:v>
                </c:pt>
                <c:pt idx="9">
                  <c:v>2.6773258132664299</c:v>
                </c:pt>
                <c:pt idx="10">
                  <c:v>2.6261863528674301</c:v>
                </c:pt>
                <c:pt idx="11">
                  <c:v>2.6061715908501299</c:v>
                </c:pt>
                <c:pt idx="12">
                  <c:v>2.6572836352974898</c:v>
                </c:pt>
                <c:pt idx="13">
                  <c:v>2.67881321883866</c:v>
                </c:pt>
                <c:pt idx="14">
                  <c:v>2.66996796622337</c:v>
                </c:pt>
                <c:pt idx="15">
                  <c:v>2.6566256457795001</c:v>
                </c:pt>
                <c:pt idx="16">
                  <c:v>2.6590269152192798</c:v>
                </c:pt>
                <c:pt idx="17">
                  <c:v>2.6202249517756702</c:v>
                </c:pt>
                <c:pt idx="18">
                  <c:v>2.6517322801611498</c:v>
                </c:pt>
                <c:pt idx="19">
                  <c:v>2.6357711014706999</c:v>
                </c:pt>
                <c:pt idx="20">
                  <c:v>2.66373743592181</c:v>
                </c:pt>
                <c:pt idx="21">
                  <c:v>2.4861450635370099</c:v>
                </c:pt>
                <c:pt idx="22">
                  <c:v>2.6702009933484399</c:v>
                </c:pt>
                <c:pt idx="23">
                  <c:v>2.6689089307990601</c:v>
                </c:pt>
                <c:pt idx="24">
                  <c:v>2.6657687776832799</c:v>
                </c:pt>
                <c:pt idx="25">
                  <c:v>2.6153299676852999</c:v>
                </c:pt>
                <c:pt idx="26">
                  <c:v>2.6651253277919</c:v>
                </c:pt>
                <c:pt idx="27">
                  <c:v>2.67000611948913</c:v>
                </c:pt>
                <c:pt idx="28">
                  <c:v>2.6346894614231702</c:v>
                </c:pt>
                <c:pt idx="29">
                  <c:v>2.56340014852612</c:v>
                </c:pt>
                <c:pt idx="30">
                  <c:v>2.6261712646915298</c:v>
                </c:pt>
              </c:numCache>
            </c:numRef>
          </c:xVal>
          <c:yVal>
            <c:numRef>
              <c:f>'Density - Depth'!$F$8:$F$38</c:f>
              <c:numCache>
                <c:formatCode>General</c:formatCode>
                <c:ptCount val="31"/>
                <c:pt idx="0">
                  <c:v>1354.78</c:v>
                </c:pt>
                <c:pt idx="1">
                  <c:v>1355.15</c:v>
                </c:pt>
                <c:pt idx="2">
                  <c:v>1354</c:v>
                </c:pt>
                <c:pt idx="3">
                  <c:v>1387.14</c:v>
                </c:pt>
                <c:pt idx="4">
                  <c:v>1387.5</c:v>
                </c:pt>
                <c:pt idx="5">
                  <c:v>1387.7</c:v>
                </c:pt>
                <c:pt idx="6">
                  <c:v>1388</c:v>
                </c:pt>
                <c:pt idx="7">
                  <c:v>1388.24</c:v>
                </c:pt>
                <c:pt idx="8">
                  <c:v>1388.7</c:v>
                </c:pt>
                <c:pt idx="9">
                  <c:v>1389.06</c:v>
                </c:pt>
                <c:pt idx="10">
                  <c:v>1389.11</c:v>
                </c:pt>
                <c:pt idx="11">
                  <c:v>1389.53</c:v>
                </c:pt>
                <c:pt idx="12">
                  <c:v>1389.84</c:v>
                </c:pt>
                <c:pt idx="13">
                  <c:v>1390.05</c:v>
                </c:pt>
                <c:pt idx="14">
                  <c:v>1390.32</c:v>
                </c:pt>
                <c:pt idx="15">
                  <c:v>1390.51</c:v>
                </c:pt>
                <c:pt idx="16">
                  <c:v>1390.85</c:v>
                </c:pt>
                <c:pt idx="17">
                  <c:v>1391.02</c:v>
                </c:pt>
                <c:pt idx="18">
                  <c:v>1391.22</c:v>
                </c:pt>
                <c:pt idx="19">
                  <c:v>1391.79</c:v>
                </c:pt>
                <c:pt idx="20">
                  <c:v>1392.08</c:v>
                </c:pt>
                <c:pt idx="21">
                  <c:v>1392.39</c:v>
                </c:pt>
                <c:pt idx="22">
                  <c:v>1392.81</c:v>
                </c:pt>
                <c:pt idx="23">
                  <c:v>1392.95</c:v>
                </c:pt>
                <c:pt idx="24">
                  <c:v>1393.13</c:v>
                </c:pt>
                <c:pt idx="25">
                  <c:v>1393.41</c:v>
                </c:pt>
                <c:pt idx="26">
                  <c:v>1393.56</c:v>
                </c:pt>
                <c:pt idx="27">
                  <c:v>1394.13</c:v>
                </c:pt>
                <c:pt idx="28">
                  <c:v>1394.37</c:v>
                </c:pt>
                <c:pt idx="29">
                  <c:v>1394.93</c:v>
                </c:pt>
                <c:pt idx="30">
                  <c:v>1395.17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2BD-9F4E-9EA4-DCF94D95F47A}"/>
            </c:ext>
          </c:extLst>
        </c:ser>
        <c:ser>
          <c:idx val="3"/>
          <c:order val="3"/>
          <c:tx>
            <c:strRef>
              <c:f>'Density - Depth'!$C$39:$C$63</c:f>
              <c:strCache>
                <c:ptCount val="25"/>
                <c:pt idx="0">
                  <c:v>Dhrangadhra (sandstone)</c:v>
                </c:pt>
              </c:strCache>
            </c:strRef>
          </c:tx>
          <c:spPr>
            <a:ln w="25400">
              <a:noFill/>
            </a:ln>
          </c:spPr>
          <c:marker>
            <c:symbol val="circle"/>
            <c:size val="6"/>
            <c:spPr>
              <a:solidFill>
                <a:srgbClr val="00B050">
                  <a:alpha val="50000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'Density - Depth'!$L$39:$L$59</c:f>
              <c:numCache>
                <c:formatCode>0.00</c:formatCode>
                <c:ptCount val="21"/>
                <c:pt idx="0">
                  <c:v>2.707568659638</c:v>
                </c:pt>
                <c:pt idx="1">
                  <c:v>2.73067084687289</c:v>
                </c:pt>
                <c:pt idx="2">
                  <c:v>2.6752663882580601</c:v>
                </c:pt>
                <c:pt idx="3">
                  <c:v>2.66488712246634</c:v>
                </c:pt>
                <c:pt idx="4">
                  <c:v>2.6453077566532999</c:v>
                </c:pt>
                <c:pt idx="5">
                  <c:v>2.6763789975520398</c:v>
                </c:pt>
                <c:pt idx="6">
                  <c:v>2.6759834108330498</c:v>
                </c:pt>
                <c:pt idx="7">
                  <c:v>2.6697926933623299</c:v>
                </c:pt>
                <c:pt idx="8">
                  <c:v>2.67030602555664</c:v>
                </c:pt>
                <c:pt idx="9">
                  <c:v>2.6400077422980401</c:v>
                </c:pt>
                <c:pt idx="10">
                  <c:v>2.6519768091981</c:v>
                </c:pt>
                <c:pt idx="11">
                  <c:v>2.6359991960179499</c:v>
                </c:pt>
                <c:pt idx="12">
                  <c:v>2.6441583737669898</c:v>
                </c:pt>
                <c:pt idx="13">
                  <c:v>2.65028128416846</c:v>
                </c:pt>
                <c:pt idx="14">
                  <c:v>2.6361885461713102</c:v>
                </c:pt>
                <c:pt idx="15">
                  <c:v>2.6282864005225699</c:v>
                </c:pt>
                <c:pt idx="16">
                  <c:v>2.7065619347286001</c:v>
                </c:pt>
                <c:pt idx="17">
                  <c:v>2.6795480203467199</c:v>
                </c:pt>
                <c:pt idx="18">
                  <c:v>2.6816590876619602</c:v>
                </c:pt>
                <c:pt idx="19">
                  <c:v>2.6630505149935</c:v>
                </c:pt>
                <c:pt idx="20">
                  <c:v>2.6616794497542</c:v>
                </c:pt>
              </c:numCache>
            </c:numRef>
          </c:xVal>
          <c:yVal>
            <c:numRef>
              <c:f>'Density - Depth'!$F$39:$F$59</c:f>
              <c:numCache>
                <c:formatCode>General</c:formatCode>
                <c:ptCount val="21"/>
                <c:pt idx="0">
                  <c:v>1854.68</c:v>
                </c:pt>
                <c:pt idx="1">
                  <c:v>1854.97</c:v>
                </c:pt>
                <c:pt idx="2">
                  <c:v>1855.34</c:v>
                </c:pt>
                <c:pt idx="3">
                  <c:v>1855.5</c:v>
                </c:pt>
                <c:pt idx="4">
                  <c:v>1855.68</c:v>
                </c:pt>
                <c:pt idx="5">
                  <c:v>1856.03</c:v>
                </c:pt>
                <c:pt idx="6">
                  <c:v>1856.26</c:v>
                </c:pt>
                <c:pt idx="7">
                  <c:v>1856.68</c:v>
                </c:pt>
                <c:pt idx="8">
                  <c:v>2056.58</c:v>
                </c:pt>
                <c:pt idx="9">
                  <c:v>2056.8000000000002</c:v>
                </c:pt>
                <c:pt idx="10">
                  <c:v>2057.15</c:v>
                </c:pt>
                <c:pt idx="11">
                  <c:v>2057.41</c:v>
                </c:pt>
                <c:pt idx="12">
                  <c:v>2057.54</c:v>
                </c:pt>
                <c:pt idx="13">
                  <c:v>2057.9499999999998</c:v>
                </c:pt>
                <c:pt idx="14">
                  <c:v>2058.21</c:v>
                </c:pt>
                <c:pt idx="15">
                  <c:v>2058.36</c:v>
                </c:pt>
                <c:pt idx="16">
                  <c:v>2329.1</c:v>
                </c:pt>
                <c:pt idx="17">
                  <c:v>2329.5</c:v>
                </c:pt>
                <c:pt idx="18">
                  <c:v>2410.25</c:v>
                </c:pt>
                <c:pt idx="19">
                  <c:v>2410.46</c:v>
                </c:pt>
                <c:pt idx="20">
                  <c:v>2410.5300000000002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2BD-9F4E-9EA4-DCF94D95F47A}"/>
            </c:ext>
          </c:extLst>
        </c:ser>
        <c:ser>
          <c:idx val="6"/>
          <c:order val="4"/>
          <c:tx>
            <c:strRef>
              <c:f>'Density - Depth'!$C$69</c:f>
              <c:strCache>
                <c:ptCount val="1"/>
                <c:pt idx="0">
                  <c:v>Dhrangadhra (Lithic Sandstone)</c:v>
                </c:pt>
              </c:strCache>
            </c:strRef>
          </c:tx>
          <c:spPr>
            <a:ln w="19050">
              <a:noFill/>
            </a:ln>
          </c:spPr>
          <c:marker>
            <c:symbol val="dash"/>
            <c:size val="8"/>
            <c:spPr>
              <a:solidFill>
                <a:srgbClr val="002DE9"/>
              </a:solidFill>
              <a:ln w="0">
                <a:solidFill>
                  <a:srgbClr val="002DE9"/>
                </a:solidFill>
              </a:ln>
            </c:spPr>
          </c:marker>
          <c:xVal>
            <c:numRef>
              <c:f>'Density - Depth'!$L$60:$L$61</c:f>
              <c:numCache>
                <c:formatCode>0.00</c:formatCode>
                <c:ptCount val="2"/>
                <c:pt idx="0">
                  <c:v>2.7569349715258999</c:v>
                </c:pt>
                <c:pt idx="1">
                  <c:v>2.6823429767751201</c:v>
                </c:pt>
              </c:numCache>
            </c:numRef>
          </c:xVal>
          <c:yVal>
            <c:numRef>
              <c:f>'Density - Depth'!$F$60:$F$61</c:f>
              <c:numCache>
                <c:formatCode>General</c:formatCode>
                <c:ptCount val="2"/>
                <c:pt idx="0">
                  <c:v>2411.52</c:v>
                </c:pt>
                <c:pt idx="1">
                  <c:v>2411.98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2BD-9F4E-9EA4-DCF94D95F47A}"/>
            </c:ext>
          </c:extLst>
        </c:ser>
        <c:ser>
          <c:idx val="7"/>
          <c:order val="5"/>
          <c:tx>
            <c:strRef>
              <c:f>'Density - Depth'!$C$70</c:f>
              <c:strCache>
                <c:ptCount val="1"/>
                <c:pt idx="0">
                  <c:v>Dhrangadhra (Sandy Siltstone)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6"/>
            <c:spPr>
              <a:ln w="12700"/>
            </c:spPr>
          </c:marker>
          <c:xVal>
            <c:numRef>
              <c:f>'Density - Depth'!$L$62</c:f>
              <c:numCache>
                <c:formatCode>0.00</c:formatCode>
                <c:ptCount val="1"/>
                <c:pt idx="0">
                  <c:v>2.68582665073914</c:v>
                </c:pt>
              </c:numCache>
            </c:numRef>
          </c:xVal>
          <c:yVal>
            <c:numRef>
              <c:f>'Density - Depth'!$F$62</c:f>
              <c:numCache>
                <c:formatCode>General</c:formatCode>
                <c:ptCount val="1"/>
                <c:pt idx="0">
                  <c:v>2412.1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02BD-9F4E-9EA4-DCF94D95F47A}"/>
            </c:ext>
          </c:extLst>
        </c:ser>
        <c:ser>
          <c:idx val="4"/>
          <c:order val="6"/>
          <c:tx>
            <c:strRef>
              <c:f>'Density - Depth'!$C$68</c:f>
              <c:strCache>
                <c:ptCount val="1"/>
                <c:pt idx="0">
                  <c:v>Dhrangadhra (Clay)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plus"/>
            <c:size val="7"/>
            <c:spPr>
              <a:ln w="19050">
                <a:solidFill>
                  <a:srgbClr val="FF0000"/>
                </a:solidFill>
              </a:ln>
            </c:spPr>
          </c:marker>
          <c:xVal>
            <c:numRef>
              <c:f>'Density - Depth'!$L$63</c:f>
              <c:numCache>
                <c:formatCode>0.00</c:formatCode>
                <c:ptCount val="1"/>
                <c:pt idx="0">
                  <c:v>2.77214720635842</c:v>
                </c:pt>
              </c:numCache>
            </c:numRef>
          </c:xVal>
          <c:yVal>
            <c:numRef>
              <c:f>'Density - Depth'!$F$63</c:f>
              <c:numCache>
                <c:formatCode>General</c:formatCode>
                <c:ptCount val="1"/>
                <c:pt idx="0">
                  <c:v>2667.3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02BD-9F4E-9EA4-DCF94D95F47A}"/>
            </c:ext>
          </c:extLst>
        </c:ser>
        <c:ser>
          <c:idx val="5"/>
          <c:order val="7"/>
          <c:tx>
            <c:strRef>
              <c:f>'Density - Depth'!$C$64:$C$66</c:f>
              <c:strCache>
                <c:ptCount val="3"/>
                <c:pt idx="0">
                  <c:v>Lodhika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star"/>
            <c:size val="7"/>
            <c:spPr>
              <a:noFill/>
              <a:ln w="12700">
                <a:solidFill>
                  <a:srgbClr val="FF00C3"/>
                </a:solidFill>
              </a:ln>
            </c:spPr>
          </c:marker>
          <c:xVal>
            <c:numRef>
              <c:f>'Density - Depth'!$L$64:$L$66</c:f>
              <c:numCache>
                <c:formatCode>0.00</c:formatCode>
                <c:ptCount val="3"/>
                <c:pt idx="0">
                  <c:v>2.7896781317111299</c:v>
                </c:pt>
                <c:pt idx="1">
                  <c:v>2.8034271364665</c:v>
                </c:pt>
                <c:pt idx="2">
                  <c:v>2.80328081146784</c:v>
                </c:pt>
              </c:numCache>
            </c:numRef>
          </c:xVal>
          <c:yVal>
            <c:numRef>
              <c:f>'Density - Depth'!$F$64:$F$66</c:f>
              <c:numCache>
                <c:formatCode>General</c:formatCode>
                <c:ptCount val="3"/>
                <c:pt idx="0">
                  <c:v>2972.63</c:v>
                </c:pt>
                <c:pt idx="1">
                  <c:v>2972.9</c:v>
                </c:pt>
                <c:pt idx="2">
                  <c:v>2972.99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02BD-9F4E-9EA4-DCF94D95F4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70523904"/>
        <c:axId val="1870253344"/>
      </c:scatterChart>
      <c:valAx>
        <c:axId val="1870523904"/>
        <c:scaling>
          <c:orientation val="minMax"/>
          <c:min val="2.5"/>
        </c:scaling>
        <c:delete val="1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ru-RU" sz="1800" b="1" i="0" baseline="0">
                    <a:effectLst/>
                  </a:rPr>
                  <a:t>ρ</a:t>
                </a:r>
                <a:r>
                  <a:rPr lang="en-US" sz="1800" b="1" i="0" baseline="-25000">
                    <a:effectLst/>
                  </a:rPr>
                  <a:t>grain</a:t>
                </a:r>
                <a:r>
                  <a:rPr lang="ru-RU" sz="1800" b="1" i="0" baseline="0">
                    <a:effectLst/>
                  </a:rPr>
                  <a:t>, g/cm</a:t>
                </a:r>
                <a:r>
                  <a:rPr lang="ru-RU" sz="1800" b="1" i="0" baseline="30000">
                    <a:effectLst/>
                  </a:rPr>
                  <a:t>3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0" sourceLinked="1"/>
        <c:majorTickMark val="none"/>
        <c:minorTickMark val="none"/>
        <c:tickLblPos val="nextTo"/>
        <c:crossAx val="1870253344"/>
        <c:crosses val="autoZero"/>
        <c:crossBetween val="midCat"/>
      </c:valAx>
      <c:valAx>
        <c:axId val="1870253344"/>
        <c:scaling>
          <c:orientation val="maxMin"/>
          <c:max val="3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800"/>
                </a:pPr>
                <a:r>
                  <a:rPr lang="en-US" sz="1800"/>
                  <a:t>Depth, m</a:t>
                </a:r>
                <a:endParaRPr lang="ru-RU" sz="1800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ru-RU"/>
          </a:p>
        </c:txPr>
        <c:crossAx val="1870523904"/>
        <c:crosses val="autoZero"/>
        <c:crossBetween val="midCat"/>
      </c:valAx>
    </c:plotArea>
    <c:legend>
      <c:legendPos val="r"/>
      <c:overlay val="0"/>
      <c:spPr>
        <a:noFill/>
        <a:ln>
          <a:noFill/>
        </a:ln>
        <a:effectLst/>
      </c:spPr>
      <c:txPr>
        <a:bodyPr rot="0" vert="horz"/>
        <a:lstStyle/>
        <a:p>
          <a:pPr>
            <a:defRPr/>
          </a:pPr>
          <a:endParaRPr lang="ru-RU"/>
        </a:p>
      </c:txPr>
    </c:legend>
    <c:plotVisOnly val="1"/>
    <c:dispBlanksAs val="gap"/>
    <c:showDLblsOverMax val="0"/>
    <c:extLst/>
  </c:chart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(2)'!$R$55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9050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exp"/>
            <c:dispRSqr val="0"/>
            <c:dispEq val="0"/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09-9544-95C2-3A277BA11E7D}"/>
            </c:ext>
          </c:extLst>
        </c:ser>
        <c:ser>
          <c:idx val="0"/>
          <c:order val="1"/>
          <c:tx>
            <c:strRef>
              <c:f>'FIG (2)'!$R$58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>
                <a:solidFill>
                  <a:schemeClr val="accent2"/>
                </a:solidFill>
                <a:prstDash val="solid"/>
              </a:ln>
            </c:spPr>
            <c:trendlineType val="exp"/>
            <c:dispRSqr val="1"/>
            <c:dispEq val="1"/>
            <c:trendlineLbl>
              <c:layout>
                <c:manualLayout>
                  <c:x val="0.15049910099996838"/>
                  <c:y val="-6.3529801514549941E-2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chemeClr val="accent2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y = 5,02e</a:t>
                    </a:r>
                    <a:r>
                      <a:rPr lang="en-US" b="1" baseline="30000">
                        <a:solidFill>
                          <a:schemeClr val="accent2"/>
                        </a:solidFill>
                      </a:rPr>
                      <a:t>-0,03x</a:t>
                    </a:r>
                    <a:br>
                      <a:rPr lang="en-US" b="1" baseline="0">
                        <a:solidFill>
                          <a:schemeClr val="accent2"/>
                        </a:solidFill>
                      </a:rPr>
                    </a:br>
                    <a:r>
                      <a:rPr lang="en-US" b="1" baseline="0">
                        <a:solidFill>
                          <a:schemeClr val="accent2"/>
                        </a:solidFill>
                      </a:rPr>
                      <a:t>R² = 0,86</a:t>
                    </a:r>
                    <a:endParaRPr lang="en-US" b="1">
                      <a:solidFill>
                        <a:schemeClr val="accent2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909-9544-95C2-3A277BA11E7D}"/>
            </c:ext>
          </c:extLst>
        </c:ser>
        <c:ser>
          <c:idx val="5"/>
          <c:order val="2"/>
          <c:tx>
            <c:strRef>
              <c:f>'FIG (2)'!$R$14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trendline>
            <c:spPr>
              <a:ln w="19050">
                <a:solidFill>
                  <a:schemeClr val="accent1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9.9138293298795935E-2"/>
                  <c:y val="8.2691797041443971E-2"/>
                </c:manualLayout>
              </c:layout>
              <c:tx>
                <c:rich>
                  <a:bodyPr/>
                  <a:lstStyle/>
                  <a:p>
                    <a:pPr>
                      <a:defRPr b="1">
                        <a:solidFill>
                          <a:schemeClr val="accent1"/>
                        </a:solidFill>
                      </a:defRPr>
                    </a:pP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y = 3,03e</a:t>
                    </a:r>
                    <a:r>
                      <a:rPr lang="en-US" b="1" baseline="30000">
                        <a:solidFill>
                          <a:schemeClr val="accent1"/>
                        </a:solidFill>
                      </a:rPr>
                      <a:t>-0,01x</a:t>
                    </a:r>
                    <a:br>
                      <a:rPr lang="en-US" b="1" baseline="0">
                        <a:solidFill>
                          <a:schemeClr val="accent1"/>
                        </a:solidFill>
                      </a:rPr>
                    </a:br>
                    <a:r>
                      <a:rPr lang="en-US" b="1" baseline="0">
                        <a:solidFill>
                          <a:schemeClr val="accent1"/>
                        </a:solidFill>
                      </a:rPr>
                      <a:t>R² = 0,54</a:t>
                    </a:r>
                    <a:endParaRPr lang="en-US" b="1">
                      <a:solidFill>
                        <a:schemeClr val="accent1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909-9544-95C2-3A277BA11E7D}"/>
            </c:ext>
          </c:extLst>
        </c:ser>
        <c:ser>
          <c:idx val="6"/>
          <c:order val="3"/>
          <c:tx>
            <c:strRef>
              <c:f>'FIG (2)'!$R$28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trendline>
            <c:spPr>
              <a:ln w="19050">
                <a:solidFill>
                  <a:srgbClr val="FF0000"/>
                </a:solidFill>
              </a:ln>
            </c:spPr>
            <c:trendlineType val="exp"/>
            <c:dispRSqr val="1"/>
            <c:dispEq val="1"/>
            <c:trendlineLbl>
              <c:layout>
                <c:manualLayout>
                  <c:x val="0.27057906656132985"/>
                  <c:y val="-8.847043677987226E-3"/>
                </c:manualLayout>
              </c:layout>
              <c:tx>
                <c:rich>
                  <a:bodyPr/>
                  <a:lstStyle/>
                  <a:p>
                    <a:pPr>
                      <a:defRPr>
                        <a:solidFill>
                          <a:srgbClr val="FF0000"/>
                        </a:solidFill>
                      </a:defRPr>
                    </a:pPr>
                    <a:r>
                      <a:rPr lang="en-US" b="1" baseline="0">
                        <a:solidFill>
                          <a:srgbClr val="FF0000"/>
                        </a:solidFill>
                      </a:rPr>
                      <a:t>y = 3,45e</a:t>
                    </a:r>
                    <a:r>
                      <a:rPr lang="en-US" b="1" baseline="30000">
                        <a:solidFill>
                          <a:srgbClr val="FF0000"/>
                        </a:solidFill>
                      </a:rPr>
                      <a:t>-0,02x</a:t>
                    </a:r>
                    <a:br>
                      <a:rPr lang="en-US" b="1" baseline="0">
                        <a:solidFill>
                          <a:srgbClr val="FF0000"/>
                        </a:solidFill>
                      </a:rPr>
                    </a:br>
                    <a:r>
                      <a:rPr lang="en-US" b="1" baseline="0">
                        <a:solidFill>
                          <a:srgbClr val="FF0000"/>
                        </a:solidFill>
                      </a:rPr>
                      <a:t>R² = 0,72</a:t>
                    </a:r>
                    <a:endParaRPr lang="en-US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4909-9544-95C2-3A277BA11E7D}"/>
            </c:ext>
          </c:extLst>
        </c:ser>
        <c:ser>
          <c:idx val="7"/>
          <c:order val="4"/>
          <c:tx>
            <c:strRef>
              <c:f>'FIG (2)'!$R$46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trendline>
            <c:spPr>
              <a:ln w="19050"/>
            </c:spPr>
            <c:trendlineType val="exp"/>
            <c:dispRSqr val="1"/>
            <c:dispEq val="1"/>
            <c:trendlineLbl>
              <c:layout>
                <c:manualLayout>
                  <c:x val="-0.34809363845298491"/>
                  <c:y val="-0.1920938197106539"/>
                </c:manualLayout>
              </c:layout>
              <c:tx>
                <c:rich>
                  <a:bodyPr/>
                  <a:lstStyle/>
                  <a:p>
                    <a:pPr>
                      <a:defRPr b="1"/>
                    </a:pPr>
                    <a:r>
                      <a:rPr lang="en-US" b="1" baseline="0"/>
                      <a:t>y = 3,97e</a:t>
                    </a:r>
                    <a:r>
                      <a:rPr lang="en-US" b="1" baseline="30000"/>
                      <a:t>-0,02x</a:t>
                    </a:r>
                    <a:br>
                      <a:rPr lang="en-US" b="1" baseline="0"/>
                    </a:br>
                    <a:r>
                      <a:rPr lang="en-US" b="1" baseline="0"/>
                      <a:t>R² = 0,94</a:t>
                    </a:r>
                    <a:endParaRPr lang="en-US" b="1"/>
                  </a:p>
                </c:rich>
              </c:tx>
              <c:numFmt formatCode="General" sourceLinked="0"/>
            </c:trendlineLbl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4909-9544-95C2-3A277BA11E7D}"/>
            </c:ext>
          </c:extLst>
        </c:ser>
        <c:ser>
          <c:idx val="4"/>
          <c:order val="5"/>
          <c:tx>
            <c:strRef>
              <c:f>'FIG (2)'!$R$12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4909-9544-95C2-3A277BA11E7D}"/>
            </c:ext>
          </c:extLst>
        </c:ser>
        <c:ser>
          <c:idx val="1"/>
          <c:order val="6"/>
          <c:tx>
            <c:strRef>
              <c:f>'FIG (2)'!$R$5</c:f>
              <c:strCache>
                <c:ptCount val="1"/>
                <c:pt idx="0">
                  <c:v>Basalt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4909-9544-95C2-3A277BA11E7D}"/>
            </c:ext>
          </c:extLst>
        </c:ser>
        <c:ser>
          <c:idx val="3"/>
          <c:order val="7"/>
          <c:tx>
            <c:strRef>
              <c:f>'FIG (2)'!$R$9</c:f>
              <c:strCache>
                <c:ptCount val="1"/>
                <c:pt idx="0">
                  <c:v>Gabbro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AB7942"/>
                </a:solidFill>
              </a:ln>
            </c:spPr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4909-9544-95C2-3A277BA11E7D}"/>
            </c:ext>
          </c:extLst>
        </c:ser>
        <c:ser>
          <c:idx val="2"/>
          <c:order val="8"/>
          <c:tx>
            <c:strRef>
              <c:f>'FIG (2)'!$R$8</c:f>
              <c:strCache>
                <c:ptCount val="1"/>
                <c:pt idx="0">
                  <c:v>Clay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00"/>
                </a:solidFill>
              </a:ln>
            </c:spPr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4909-9544-95C2-3A277BA11E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scatterChart>
        <c:scatterStyle val="smoothMarker"/>
        <c:varyColors val="0"/>
        <c:ser>
          <c:idx val="9"/>
          <c:order val="9"/>
          <c:tx>
            <c:v>Database</c:v>
          </c:tx>
          <c:marker>
            <c:symbol val="none"/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4909-9544-95C2-3A277BA11E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5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(2)'!$R$12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tx1"/>
              </a:solidFill>
              <a:ln w="22225">
                <a:solidFill>
                  <a:schemeClr val="tx1"/>
                </a:solidFill>
              </a:ln>
            </c:spPr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B92-E349-9E1A-8C249FB2157D}"/>
            </c:ext>
          </c:extLst>
        </c:ser>
        <c:ser>
          <c:idx val="1"/>
          <c:order val="1"/>
          <c:tx>
            <c:strRef>
              <c:f>'FIG (2)'!$R$5</c:f>
              <c:strCache>
                <c:ptCount val="1"/>
                <c:pt idx="0">
                  <c:v>Basalt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C3"/>
                </a:solidFill>
              </a:ln>
            </c:spPr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B92-E349-9E1A-8C249FB2157D}"/>
            </c:ext>
          </c:extLst>
        </c:ser>
        <c:ser>
          <c:idx val="3"/>
          <c:order val="2"/>
          <c:tx>
            <c:strRef>
              <c:f>'FIG (2)'!$R$9</c:f>
              <c:strCache>
                <c:ptCount val="1"/>
                <c:pt idx="0">
                  <c:v>Gabbro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AB7942"/>
                </a:solidFill>
              </a:ln>
            </c:spPr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B92-E349-9E1A-8C249FB2157D}"/>
            </c:ext>
          </c:extLst>
        </c:ser>
        <c:ser>
          <c:idx val="2"/>
          <c:order val="3"/>
          <c:tx>
            <c:strRef>
              <c:f>'FIG (2)'!$R$8</c:f>
              <c:strCache>
                <c:ptCount val="1"/>
                <c:pt idx="0">
                  <c:v>Clay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8"/>
            <c:spPr>
              <a:solidFill>
                <a:schemeClr val="tx1">
                  <a:alpha val="0"/>
                </a:schemeClr>
              </a:solidFill>
              <a:ln w="19050">
                <a:solidFill>
                  <a:srgbClr val="FF0000"/>
                </a:solidFill>
              </a:ln>
            </c:spPr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B92-E349-9E1A-8C249FB215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overlay val="0"/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(2)'!$A$70</c:f>
              <c:strCache>
                <c:ptCount val="1"/>
                <c:pt idx="0">
                  <c:v>Dried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22225">
                <a:solidFill>
                  <a:srgbClr val="FF0000"/>
                </a:solidFill>
              </a:ln>
            </c:spPr>
          </c:marker>
          <c:trendline>
            <c:spPr>
              <a:ln w="19050">
                <a:solidFill>
                  <a:srgbClr val="FF0000"/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-0.22306866385260823"/>
                  <c:y val="-4.3425635121769737E-2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rgbClr val="FF0000"/>
                        </a:solidFill>
                      </a:defRPr>
                    </a:pP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y = -0,029x + 2,10</a:t>
                    </a:r>
                    <a:br>
                      <a:rPr lang="en-US" sz="1400" b="1" baseline="0">
                        <a:solidFill>
                          <a:srgbClr val="FF0000"/>
                        </a:solidFill>
                      </a:rPr>
                    </a:br>
                    <a:r>
                      <a:rPr lang="en-US" sz="1400" b="1" baseline="0">
                        <a:solidFill>
                          <a:srgbClr val="FF0000"/>
                        </a:solidFill>
                      </a:rPr>
                      <a:t>R = 0,77</a:t>
                    </a:r>
                    <a:endParaRPr lang="en-US" sz="1400" b="1">
                      <a:solidFill>
                        <a:srgbClr val="FF0000"/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B87-B44F-8952-2E0DF447869D}"/>
            </c:ext>
          </c:extLst>
        </c:ser>
        <c:ser>
          <c:idx val="2"/>
          <c:order val="1"/>
          <c:tx>
            <c:strRef>
              <c:f>'FIG (2)'!$A$71</c:f>
              <c:strCache>
                <c:ptCount val="1"/>
                <c:pt idx="0">
                  <c:v>Water-saturated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0070C0">
                  <a:alpha val="50000"/>
                </a:srgbClr>
              </a:solidFill>
              <a:ln w="22225">
                <a:solidFill>
                  <a:srgbClr val="0070C0"/>
                </a:solidFill>
              </a:ln>
            </c:spPr>
          </c:marker>
          <c:trendline>
            <c:spPr>
              <a:ln w="19050">
                <a:solidFill>
                  <a:srgbClr val="0070C0"/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0.11162458803476148"/>
                  <c:y val="0.19242677118791099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5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  <a:t>y = 0,019x + 2,29</a:t>
                    </a:r>
                    <a:br>
                      <a:rPr lang="en-US" sz="14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5">
                            <a:lumMod val="75000"/>
                          </a:schemeClr>
                        </a:solidFill>
                      </a:rPr>
                      <a:t>R = 0,49</a:t>
                    </a:r>
                    <a:endParaRPr lang="en-US" sz="1400" b="1">
                      <a:solidFill>
                        <a:schemeClr val="accent5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B87-B44F-8952-2E0DF447869D}"/>
            </c:ext>
          </c:extLst>
        </c:ser>
        <c:ser>
          <c:idx val="1"/>
          <c:order val="2"/>
          <c:tx>
            <c:strRef>
              <c:f>'FIG (2)'!$A$72</c:f>
              <c:strCache>
                <c:ptCount val="1"/>
                <c:pt idx="0">
                  <c:v>Kerosene-saturated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accent6">
                  <a:lumMod val="75000"/>
                  <a:alpha val="50000"/>
                </a:schemeClr>
              </a:solidFill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spPr>
              <a:ln w="19050">
                <a:solidFill>
                  <a:schemeClr val="accent6">
                    <a:lumMod val="75000"/>
                  </a:schemeClr>
                </a:solidFill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0.13780237228510941"/>
                  <c:y val="-0.15258487636191181"/>
                </c:manualLayout>
              </c:layout>
              <c:tx>
                <c:rich>
                  <a:bodyPr/>
                  <a:lstStyle/>
                  <a:p>
                    <a:pPr>
                      <a:defRPr sz="1400" b="1">
                        <a:solidFill>
                          <a:schemeClr val="accent6">
                            <a:lumMod val="75000"/>
                          </a:schemeClr>
                        </a:solidFill>
                      </a:defRPr>
                    </a:pPr>
                    <a:r>
                      <a:rPr lang="en-US" sz="14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  <a:t>y = -0,012x + 2,05</a:t>
                    </a:r>
                    <a:br>
                      <a:rPr lang="en-US" sz="14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</a:br>
                    <a:r>
                      <a:rPr lang="en-US" sz="1400" b="1" baseline="0">
                        <a:solidFill>
                          <a:schemeClr val="accent6">
                            <a:lumMod val="75000"/>
                          </a:schemeClr>
                        </a:solidFill>
                      </a:rPr>
                      <a:t>R = 0,30</a:t>
                    </a:r>
                    <a:endParaRPr lang="en-US" sz="1400" b="1">
                      <a:solidFill>
                        <a:schemeClr val="accent6">
                          <a:lumMod val="75000"/>
                        </a:schemeClr>
                      </a:solidFill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BB87-B44F-8952-2E0DF44786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.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C, MJ/(m</a:t>
                </a:r>
                <a:r>
                  <a:rPr lang="en-US" sz="1800" baseline="30000">
                    <a:effectLst/>
                  </a:rPr>
                  <a:t>3</a:t>
                </a:r>
                <a:r>
                  <a:rPr lang="en-US" sz="1800">
                    <a:effectLst/>
                  </a:rPr>
                  <a:t>·K)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overlay val="0"/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'FIG (2)'!$A$70</c:f>
              <c:strCache>
                <c:ptCount val="1"/>
                <c:pt idx="0">
                  <c:v>Dried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22225">
                <a:solidFill>
                  <a:srgbClr val="FF0000"/>
                </a:solidFill>
              </a:ln>
            </c:spPr>
          </c:marker>
          <c:trendline>
            <c:trendlineType val="linear"/>
            <c:dispRSqr val="1"/>
            <c:dispEq val="1"/>
            <c:trendlineLbl>
              <c:numFmt formatCode="General" sourceLinked="0"/>
            </c:trendlineLbl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77-FA41-8614-4A8B870EF180}"/>
            </c:ext>
          </c:extLst>
        </c:ser>
        <c:ser>
          <c:idx val="2"/>
          <c:order val="1"/>
          <c:tx>
            <c:strRef>
              <c:f>'FIG (2)'!$A$71</c:f>
              <c:strCache>
                <c:ptCount val="1"/>
                <c:pt idx="0">
                  <c:v>Water-saturated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0070C0">
                  <a:alpha val="50000"/>
                </a:srgbClr>
              </a:solidFill>
              <a:ln w="22225">
                <a:solidFill>
                  <a:srgbClr val="0070C0"/>
                </a:solidFill>
              </a:ln>
            </c:spPr>
          </c:marker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77-FA41-8614-4A8B870EF180}"/>
            </c:ext>
          </c:extLst>
        </c:ser>
        <c:ser>
          <c:idx val="1"/>
          <c:order val="2"/>
          <c:tx>
            <c:strRef>
              <c:f>'FIG (2)'!$A$72</c:f>
              <c:strCache>
                <c:ptCount val="1"/>
                <c:pt idx="0">
                  <c:v>Kerosene-saturated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accent6">
                  <a:lumMod val="75000"/>
                  <a:alpha val="50000"/>
                </a:schemeClr>
              </a:solidFill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trendline>
            <c:trendlineType val="linear"/>
            <c:dispRSqr val="0"/>
            <c:dispEq val="0"/>
          </c:trendline>
          <c:xVal>
            <c:numRef>
              <c:f>'FIG (2)'!#REF!</c:f>
            </c:numRef>
          </c:xVal>
          <c:yVal>
            <c:numRef>
              <c:f>'FIG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A77-FA41-8614-4A8B870EF1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 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1.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C, MJ/(m</a:t>
                </a:r>
                <a:r>
                  <a:rPr lang="en-US" sz="1800" baseline="30000">
                    <a:effectLst/>
                  </a:rPr>
                  <a:t>3</a:t>
                </a:r>
                <a:r>
                  <a:rPr lang="en-US" sz="1800">
                    <a:effectLst/>
                  </a:rPr>
                  <a:t>·K)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3"/>
        <c:delete val="1"/>
      </c:legendEntry>
      <c:legendEntry>
        <c:idx val="4"/>
        <c:delete val="1"/>
      </c:legendEntry>
      <c:overlay val="0"/>
    </c:legend>
    <c:plotVisOnly val="1"/>
    <c:dispBlanksAs val="gap"/>
    <c:showDLblsOverMax val="0"/>
    <c:extLst/>
  </c:chart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FIG!$AK$55:$AK$57</c:f>
              <c:numCache>
                <c:formatCode>0</c:formatCode>
                <c:ptCount val="3"/>
                <c:pt idx="0">
                  <c:v>4128.123333333333</c:v>
                </c:pt>
                <c:pt idx="1">
                  <c:v>4304.6766666666663</c:v>
                </c:pt>
                <c:pt idx="2">
                  <c:v>4715.623333333333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61C-E540-B242-6CD209C14324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FIG!$AK$58:$AK$66</c:f>
              <c:numCache>
                <c:formatCode>0</c:formatCode>
                <c:ptCount val="9"/>
                <c:pt idx="0">
                  <c:v>4145.3066666666664</c:v>
                </c:pt>
                <c:pt idx="1">
                  <c:v>3998.0699999999997</c:v>
                </c:pt>
                <c:pt idx="2">
                  <c:v>4052.69</c:v>
                </c:pt>
                <c:pt idx="3">
                  <c:v>3739.5233333333331</c:v>
                </c:pt>
                <c:pt idx="4">
                  <c:v>3663.39</c:v>
                </c:pt>
                <c:pt idx="5">
                  <c:v>3414.9133333333339</c:v>
                </c:pt>
                <c:pt idx="6">
                  <c:v>3259.03</c:v>
                </c:pt>
                <c:pt idx="7">
                  <c:v>3386.9133333333334</c:v>
                </c:pt>
                <c:pt idx="8">
                  <c:v>3200.5033333333336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61C-E540-B242-6CD209C14324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FIG!$AK$14:$AK$27</c:f>
              <c:numCache>
                <c:formatCode>0</c:formatCode>
                <c:ptCount val="14"/>
                <c:pt idx="0">
                  <c:v>3945.67</c:v>
                </c:pt>
                <c:pt idx="1">
                  <c:v>3613.22</c:v>
                </c:pt>
                <c:pt idx="2">
                  <c:v>3180.7700000000004</c:v>
                </c:pt>
                <c:pt idx="3">
                  <c:v>3147.2299999999996</c:v>
                </c:pt>
                <c:pt idx="4">
                  <c:v>3223.8733333333334</c:v>
                </c:pt>
                <c:pt idx="5">
                  <c:v>3202.3799999999997</c:v>
                </c:pt>
                <c:pt idx="6">
                  <c:v>3735.1299999999997</c:v>
                </c:pt>
                <c:pt idx="7">
                  <c:v>3205.2666666666664</c:v>
                </c:pt>
                <c:pt idx="8">
                  <c:v>3371.0666666666671</c:v>
                </c:pt>
                <c:pt idx="9">
                  <c:v>3239.9900000000002</c:v>
                </c:pt>
                <c:pt idx="10">
                  <c:v>3293.0166666666669</c:v>
                </c:pt>
                <c:pt idx="11">
                  <c:v>4544.1533333333327</c:v>
                </c:pt>
                <c:pt idx="12">
                  <c:v>3037.0766666666664</c:v>
                </c:pt>
                <c:pt idx="13">
                  <c:v>3086.2333333333331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161C-E540-B242-6CD209C14324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FIG!$AK$28:$AK$45</c:f>
              <c:numCache>
                <c:formatCode>0</c:formatCode>
                <c:ptCount val="18"/>
                <c:pt idx="0">
                  <c:v>3557.2666666666664</c:v>
                </c:pt>
                <c:pt idx="1">
                  <c:v>3320.7400000000002</c:v>
                </c:pt>
                <c:pt idx="2">
                  <c:v>4455.2566666666671</c:v>
                </c:pt>
                <c:pt idx="3">
                  <c:v>4200.55</c:v>
                </c:pt>
                <c:pt idx="4">
                  <c:v>3761.6</c:v>
                </c:pt>
                <c:pt idx="5">
                  <c:v>3835.1200000000003</c:v>
                </c:pt>
                <c:pt idx="6">
                  <c:v>3261.9733333333334</c:v>
                </c:pt>
                <c:pt idx="7">
                  <c:v>3656.646666666667</c:v>
                </c:pt>
                <c:pt idx="8">
                  <c:v>3350.4333333333329</c:v>
                </c:pt>
                <c:pt idx="9">
                  <c:v>3808.9866666666671</c:v>
                </c:pt>
                <c:pt idx="10">
                  <c:v>4153.7700000000004</c:v>
                </c:pt>
                <c:pt idx="11">
                  <c:v>3373.1766666666663</c:v>
                </c:pt>
                <c:pt idx="12">
                  <c:v>3558.1766666666667</c:v>
                </c:pt>
                <c:pt idx="13">
                  <c:v>4035.1733333333336</c:v>
                </c:pt>
                <c:pt idx="14">
                  <c:v>3276.7233333333334</c:v>
                </c:pt>
                <c:pt idx="15">
                  <c:v>3213.5466666666666</c:v>
                </c:pt>
                <c:pt idx="16">
                  <c:v>3065.3066666666668</c:v>
                </c:pt>
                <c:pt idx="17">
                  <c:v>2996.7366666666671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161C-E540-B242-6CD209C14324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FIG!$AK$46:$AK$54</c:f>
              <c:numCache>
                <c:formatCode>0</c:formatCode>
                <c:ptCount val="9"/>
                <c:pt idx="0">
                  <c:v>4050.2366666666662</c:v>
                </c:pt>
                <c:pt idx="1">
                  <c:v>3875.22</c:v>
                </c:pt>
                <c:pt idx="2">
                  <c:v>4196.2133333333331</c:v>
                </c:pt>
                <c:pt idx="3">
                  <c:v>3226.5266666666666</c:v>
                </c:pt>
                <c:pt idx="4">
                  <c:v>3542.8033333333333</c:v>
                </c:pt>
                <c:pt idx="5">
                  <c:v>3656.1933333333332</c:v>
                </c:pt>
                <c:pt idx="6">
                  <c:v>3086.5499999999997</c:v>
                </c:pt>
                <c:pt idx="7">
                  <c:v>3369.7533333333336</c:v>
                </c:pt>
                <c:pt idx="8">
                  <c:v>3153.53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161C-E540-B242-6CD209C14324}"/>
            </c:ext>
          </c:extLst>
        </c:ser>
        <c:ser>
          <c:idx val="4"/>
          <c:order val="5"/>
          <c:tx>
            <c:strRef>
              <c:f>FIG!$T$12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FIG!$AS$12:$AS$13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FIG!$AK$12:$AK$13</c:f>
              <c:numCache>
                <c:formatCode>0</c:formatCode>
                <c:ptCount val="2"/>
                <c:pt idx="0">
                  <c:v>2894.36</c:v>
                </c:pt>
                <c:pt idx="1">
                  <c:v>4506.6833333333334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161C-E540-B242-6CD209C14324}"/>
            </c:ext>
          </c:extLst>
        </c:ser>
        <c:ser>
          <c:idx val="9"/>
          <c:order val="6"/>
          <c:spPr>
            <a:ln w="19050">
              <a:noFill/>
            </a:ln>
          </c:spPr>
          <c:marker>
            <c:symbol val="none"/>
          </c:marker>
          <c:trendline>
            <c:trendlineType val="power"/>
            <c:dispRSqr val="1"/>
            <c:dispEq val="1"/>
            <c:trendlineLbl>
              <c:layout>
                <c:manualLayout>
                  <c:x val="9.5854126063145681E-2"/>
                  <c:y val="-0.15955429048374387"/>
                </c:manualLayout>
              </c:layout>
              <c:numFmt formatCode="General" sourceLinked="0"/>
            </c:trendlineLbl>
          </c:trendline>
          <c:xVal>
            <c:numRef>
              <c:f>FIG!$AS$12:$AS$66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FIG!$AK$12:$AK$66</c:f>
              <c:numCache>
                <c:formatCode>0</c:formatCode>
                <c:ptCount val="55"/>
                <c:pt idx="0">
                  <c:v>2894.36</c:v>
                </c:pt>
                <c:pt idx="1">
                  <c:v>4506.6833333333334</c:v>
                </c:pt>
                <c:pt idx="2">
                  <c:v>3945.67</c:v>
                </c:pt>
                <c:pt idx="3">
                  <c:v>3613.22</c:v>
                </c:pt>
                <c:pt idx="4">
                  <c:v>3180.7700000000004</c:v>
                </c:pt>
                <c:pt idx="5">
                  <c:v>3147.2299999999996</c:v>
                </c:pt>
                <c:pt idx="6">
                  <c:v>3223.8733333333334</c:v>
                </c:pt>
                <c:pt idx="7">
                  <c:v>3202.3799999999997</c:v>
                </c:pt>
                <c:pt idx="8">
                  <c:v>3735.1299999999997</c:v>
                </c:pt>
                <c:pt idx="9">
                  <c:v>3205.2666666666664</c:v>
                </c:pt>
                <c:pt idx="10">
                  <c:v>3371.0666666666671</c:v>
                </c:pt>
                <c:pt idx="11">
                  <c:v>3239.9900000000002</c:v>
                </c:pt>
                <c:pt idx="12">
                  <c:v>3293.0166666666669</c:v>
                </c:pt>
                <c:pt idx="13">
                  <c:v>4544.1533333333327</c:v>
                </c:pt>
                <c:pt idx="14">
                  <c:v>3037.0766666666664</c:v>
                </c:pt>
                <c:pt idx="15">
                  <c:v>3086.2333333333331</c:v>
                </c:pt>
                <c:pt idx="16">
                  <c:v>3557.2666666666664</c:v>
                </c:pt>
                <c:pt idx="17">
                  <c:v>3320.7400000000002</c:v>
                </c:pt>
                <c:pt idx="18">
                  <c:v>4455.2566666666671</c:v>
                </c:pt>
                <c:pt idx="19">
                  <c:v>4200.55</c:v>
                </c:pt>
                <c:pt idx="20">
                  <c:v>3761.6</c:v>
                </c:pt>
                <c:pt idx="21">
                  <c:v>3835.1200000000003</c:v>
                </c:pt>
                <c:pt idx="22">
                  <c:v>3261.9733333333334</c:v>
                </c:pt>
                <c:pt idx="23">
                  <c:v>3656.646666666667</c:v>
                </c:pt>
                <c:pt idx="24">
                  <c:v>3350.4333333333329</c:v>
                </c:pt>
                <c:pt idx="25">
                  <c:v>3808.9866666666671</c:v>
                </c:pt>
                <c:pt idx="26">
                  <c:v>4153.7700000000004</c:v>
                </c:pt>
                <c:pt idx="27">
                  <c:v>3373.1766666666663</c:v>
                </c:pt>
                <c:pt idx="28">
                  <c:v>3558.1766666666667</c:v>
                </c:pt>
                <c:pt idx="29">
                  <c:v>4035.1733333333336</c:v>
                </c:pt>
                <c:pt idx="30">
                  <c:v>3276.7233333333334</c:v>
                </c:pt>
                <c:pt idx="31">
                  <c:v>3213.5466666666666</c:v>
                </c:pt>
                <c:pt idx="32">
                  <c:v>3065.3066666666668</c:v>
                </c:pt>
                <c:pt idx="33">
                  <c:v>2996.7366666666671</c:v>
                </c:pt>
                <c:pt idx="34">
                  <c:v>4050.2366666666662</c:v>
                </c:pt>
                <c:pt idx="35">
                  <c:v>3875.22</c:v>
                </c:pt>
                <c:pt idx="36">
                  <c:v>4196.2133333333331</c:v>
                </c:pt>
                <c:pt idx="37">
                  <c:v>3226.5266666666666</c:v>
                </c:pt>
                <c:pt idx="38">
                  <c:v>3542.8033333333333</c:v>
                </c:pt>
                <c:pt idx="39">
                  <c:v>3656.1933333333332</c:v>
                </c:pt>
                <c:pt idx="40">
                  <c:v>3086.5499999999997</c:v>
                </c:pt>
                <c:pt idx="41">
                  <c:v>3369.7533333333336</c:v>
                </c:pt>
                <c:pt idx="42">
                  <c:v>3153.53</c:v>
                </c:pt>
                <c:pt idx="43">
                  <c:v>4128.123333333333</c:v>
                </c:pt>
                <c:pt idx="44">
                  <c:v>4304.6766666666663</c:v>
                </c:pt>
                <c:pt idx="45">
                  <c:v>4715.623333333333</c:v>
                </c:pt>
                <c:pt idx="46">
                  <c:v>4145.3066666666664</c:v>
                </c:pt>
                <c:pt idx="47">
                  <c:v>3998.0699999999997</c:v>
                </c:pt>
                <c:pt idx="48">
                  <c:v>4052.69</c:v>
                </c:pt>
                <c:pt idx="49">
                  <c:v>3739.5233333333331</c:v>
                </c:pt>
                <c:pt idx="50">
                  <c:v>3663.39</c:v>
                </c:pt>
                <c:pt idx="51">
                  <c:v>3414.9133333333339</c:v>
                </c:pt>
                <c:pt idx="52">
                  <c:v>3259.03</c:v>
                </c:pt>
                <c:pt idx="53">
                  <c:v>3386.9133333333334</c:v>
                </c:pt>
                <c:pt idx="54">
                  <c:v>3200.5033333333336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F-161C-E540-B242-6CD209C143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V</a:t>
                </a:r>
                <a:r>
                  <a:rPr lang="en-US" sz="1800" baseline="-25000">
                    <a:effectLst/>
                  </a:rPr>
                  <a:t>p</a:t>
                </a:r>
                <a:r>
                  <a:rPr lang="en-US" sz="1800">
                    <a:effectLst/>
                  </a:rPr>
                  <a:t>, </a:t>
                </a:r>
                <a:r>
                  <a:rPr lang="ru-RU" sz="1800">
                    <a:effectLst/>
                  </a:rPr>
                  <a:t>m</a:t>
                </a:r>
                <a:r>
                  <a:rPr lang="en-US" sz="1800">
                    <a:effectLst/>
                  </a:rPr>
                  <a:t>/s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overlay val="0"/>
    </c:legend>
    <c:plotVisOnly val="1"/>
    <c:dispBlanksAs val="gap"/>
    <c:showDLblsOverMax val="0"/>
    <c:extLst/>
  </c:chart>
  <c:spPr>
    <a:ln w="19050">
      <a:solidFill>
        <a:srgbClr val="FF0000"/>
      </a:solidFill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3.7446671051962276E-2"/>
                  <c:y val="0.1566599652226992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'FIG (2)'!$S$28:$S$45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'FIG (2)'!$T$28:$T$45</c:f>
              <c:numCache>
                <c:formatCode>0.00</c:formatCode>
                <c:ptCount val="18"/>
                <c:pt idx="0">
                  <c:v>2.7767166666666667</c:v>
                </c:pt>
                <c:pt idx="1">
                  <c:v>3.0029999999999983</c:v>
                </c:pt>
                <c:pt idx="2">
                  <c:v>3.2986666666666666</c:v>
                </c:pt>
                <c:pt idx="3">
                  <c:v>3.2876000000000003</c:v>
                </c:pt>
                <c:pt idx="4">
                  <c:v>3.1079166666666667</c:v>
                </c:pt>
                <c:pt idx="5">
                  <c:v>3.1905000000000001</c:v>
                </c:pt>
                <c:pt idx="6">
                  <c:v>2.6324166666666668</c:v>
                </c:pt>
                <c:pt idx="7">
                  <c:v>2.9694833333333337</c:v>
                </c:pt>
                <c:pt idx="8">
                  <c:v>2.9045166666666669</c:v>
                </c:pt>
                <c:pt idx="9">
                  <c:v>3.0279333333333334</c:v>
                </c:pt>
                <c:pt idx="10">
                  <c:v>3.2492999999999999</c:v>
                </c:pt>
                <c:pt idx="11">
                  <c:v>3.0970500000000003</c:v>
                </c:pt>
                <c:pt idx="12">
                  <c:v>3.1890333333333336</c:v>
                </c:pt>
                <c:pt idx="13">
                  <c:v>3.0880999999999998</c:v>
                </c:pt>
                <c:pt idx="14">
                  <c:v>2.899116666666667</c:v>
                </c:pt>
                <c:pt idx="15">
                  <c:v>3.0752833333333331</c:v>
                </c:pt>
                <c:pt idx="16">
                  <c:v>3.0248166666666667</c:v>
                </c:pt>
                <c:pt idx="17">
                  <c:v>2.9003499999999995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A3F-644C-B36F-49784199B65A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50280642612749871"/>
                  <c:y val="-5.0514507196248594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'FIG (2)'!$S$28:$S$45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'FIG (2)'!$U$28:$U$45</c:f>
              <c:numCache>
                <c:formatCode>0.00</c:formatCode>
                <c:ptCount val="18"/>
                <c:pt idx="0">
                  <c:v>4.1091999999999995</c:v>
                </c:pt>
                <c:pt idx="1">
                  <c:v>4.3779166666666667</c:v>
                </c:pt>
                <c:pt idx="2">
                  <c:v>3.9135333333333331</c:v>
                </c:pt>
                <c:pt idx="3">
                  <c:v>4.2732833333333335</c:v>
                </c:pt>
                <c:pt idx="4">
                  <c:v>4.33</c:v>
                </c:pt>
                <c:pt idx="5">
                  <c:v>4.2846166666666665</c:v>
                </c:pt>
                <c:pt idx="6">
                  <c:v>3.7329500000000002</c:v>
                </c:pt>
                <c:pt idx="7">
                  <c:v>4.434333333333333</c:v>
                </c:pt>
                <c:pt idx="8">
                  <c:v>4.1959666666666671</c:v>
                </c:pt>
                <c:pt idx="9">
                  <c:v>4.2289166666666667</c:v>
                </c:pt>
                <c:pt idx="10">
                  <c:v>4.2978666666666667</c:v>
                </c:pt>
                <c:pt idx="11">
                  <c:v>4.0525000000000002</c:v>
                </c:pt>
                <c:pt idx="12">
                  <c:v>4.0059500000000003</c:v>
                </c:pt>
                <c:pt idx="13">
                  <c:v>4.0598833333333335</c:v>
                </c:pt>
                <c:pt idx="14">
                  <c:v>4.3787833333333328</c:v>
                </c:pt>
                <c:pt idx="15">
                  <c:v>4.1823375</c:v>
                </c:pt>
                <c:pt idx="16">
                  <c:v>4.3913666666666664</c:v>
                </c:pt>
                <c:pt idx="17">
                  <c:v>4.4233333333333329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A3F-644C-B36F-49784199B65A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51868826832293169"/>
                  <c:y val="0.1975262397526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'FIG (2)'!$S$28:$S$45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'FIG (2)'!$V$28:$V$45</c:f>
              <c:numCache>
                <c:formatCode>0.00</c:formatCode>
                <c:ptCount val="18"/>
                <c:pt idx="0">
                  <c:v>3.4415166666666663</c:v>
                </c:pt>
                <c:pt idx="1">
                  <c:v>3.7389666666666663</c:v>
                </c:pt>
                <c:pt idx="2">
                  <c:v>3.7200833333333332</c:v>
                </c:pt>
                <c:pt idx="3">
                  <c:v>3.8699333333333334</c:v>
                </c:pt>
                <c:pt idx="4">
                  <c:v>3.7493999999999996</c:v>
                </c:pt>
                <c:pt idx="5">
                  <c:v>3.7939166666666666</c:v>
                </c:pt>
                <c:pt idx="6">
                  <c:v>3.3046500000000005</c:v>
                </c:pt>
                <c:pt idx="7">
                  <c:v>3.7055333333333338</c:v>
                </c:pt>
                <c:pt idx="8">
                  <c:v>3.8838000000000004</c:v>
                </c:pt>
                <c:pt idx="9">
                  <c:v>3.7621833333333332</c:v>
                </c:pt>
                <c:pt idx="10">
                  <c:v>4.0041166666666665</c:v>
                </c:pt>
                <c:pt idx="11">
                  <c:v>3.971716666666667</c:v>
                </c:pt>
                <c:pt idx="12">
                  <c:v>3.8686833333333333</c:v>
                </c:pt>
                <c:pt idx="13">
                  <c:v>3.9169666666666667</c:v>
                </c:pt>
                <c:pt idx="14">
                  <c:v>3.6229499999999994</c:v>
                </c:pt>
                <c:pt idx="15">
                  <c:v>4.0154833333333331</c:v>
                </c:pt>
                <c:pt idx="16">
                  <c:v>3.8150333333333335</c:v>
                </c:pt>
                <c:pt idx="17">
                  <c:v>3.5418500000000002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A3F-644C-B36F-49784199B6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563311"/>
        <c:axId val="1827065871"/>
      </c:scatterChart>
      <c:valAx>
        <c:axId val="199356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27065871"/>
        <c:crosses val="autoZero"/>
        <c:crossBetween val="midCat"/>
      </c:valAx>
      <c:valAx>
        <c:axId val="1827065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9356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Воздух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trendline>
            <c:spPr>
              <a:ln w="19050" cap="rnd">
                <a:solidFill>
                  <a:srgbClr val="FF0000"/>
                </a:solidFill>
                <a:prstDash val="lgDash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34502131977714245"/>
                  <c:y val="-2.2726336254828606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rgbClr val="FF0000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</c:trendlineLbl>
          </c:trendline>
          <c:xVal>
            <c:numRef>
              <c:f>'FIG (2)'!$S$14:$S$27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'FIG (2)'!$T$14:$T$27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1">
                  <c:v>2.8918083333333335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3CB-D34F-8F7A-A267DF047F37}"/>
            </c:ext>
          </c:extLst>
        </c:ser>
        <c:ser>
          <c:idx val="1"/>
          <c:order val="1"/>
          <c:tx>
            <c:v>Вода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>
                    <a:alpha val="99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5"/>
                </a:solidFill>
                <a:prstDash val="lgDash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7.1739579380087862E-2"/>
                  <c:y val="-0.101052077279930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accent5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</c:trendlineLbl>
          </c:trendline>
          <c:xVal>
            <c:numRef>
              <c:f>'FIG (2)'!$S$14:$S$27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'FIG (2)'!$U$14:$U$27</c:f>
              <c:numCache>
                <c:formatCode>0.00</c:formatCode>
                <c:ptCount val="14"/>
                <c:pt idx="0">
                  <c:v>3.883083333333333</c:v>
                </c:pt>
                <c:pt idx="1">
                  <c:v>4.0173666666666668</c:v>
                </c:pt>
                <c:pt idx="2">
                  <c:v>3.9535333333333336</c:v>
                </c:pt>
                <c:pt idx="3">
                  <c:v>3.7359500000000003</c:v>
                </c:pt>
                <c:pt idx="4">
                  <c:v>3.7639666666666667</c:v>
                </c:pt>
                <c:pt idx="5">
                  <c:v>3.7282000000000002</c:v>
                </c:pt>
                <c:pt idx="6">
                  <c:v>4.0027833333333334</c:v>
                </c:pt>
                <c:pt idx="7">
                  <c:v>3.9322166666666671</c:v>
                </c:pt>
                <c:pt idx="8">
                  <c:v>3.8963999999999999</c:v>
                </c:pt>
                <c:pt idx="9">
                  <c:v>3.50685</c:v>
                </c:pt>
                <c:pt idx="10">
                  <c:v>3.9132833333333337</c:v>
                </c:pt>
                <c:pt idx="11">
                  <c:v>3.3272833333333334</c:v>
                </c:pt>
                <c:pt idx="12">
                  <c:v>4.0954666666666659</c:v>
                </c:pt>
                <c:pt idx="13">
                  <c:v>3.6466333333333338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3CB-D34F-8F7A-A267DF047F37}"/>
            </c:ext>
          </c:extLst>
        </c:ser>
        <c:ser>
          <c:idx val="2"/>
          <c:order val="2"/>
          <c:tx>
            <c:v>Керосин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75000"/>
                </a:schemeClr>
              </a:solidFill>
              <a:ln w="9525">
                <a:solidFill>
                  <a:schemeClr val="accent6">
                    <a:lumMod val="75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6"/>
                </a:solidFill>
                <a:prstDash val="lgDash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43211489577487938"/>
                  <c:y val="4.3658628739391463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rgbClr val="00B050"/>
                      </a:solidFill>
                      <a:latin typeface="Times New Roman" panose="02020603050405020304" pitchFamily="18" charset="0"/>
                      <a:ea typeface="+mn-ea"/>
                      <a:cs typeface="Times New Roman" panose="02020603050405020304" pitchFamily="18" charset="0"/>
                    </a:defRPr>
                  </a:pPr>
                  <a:endParaRPr lang="ru-RU"/>
                </a:p>
              </c:txPr>
            </c:trendlineLbl>
          </c:trendline>
          <c:xVal>
            <c:numRef>
              <c:f>'FIG (2)'!$S$14:$S$27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'FIG (2)'!$V$14:$V$27</c:f>
              <c:numCache>
                <c:formatCode>0.00</c:formatCode>
                <c:ptCount val="14"/>
                <c:pt idx="0">
                  <c:v>3.4303666666666666</c:v>
                </c:pt>
                <c:pt idx="1">
                  <c:v>3.6218000000000004</c:v>
                </c:pt>
                <c:pt idx="2">
                  <c:v>3.2770166666666665</c:v>
                </c:pt>
                <c:pt idx="3">
                  <c:v>3.4068499999999999</c:v>
                </c:pt>
                <c:pt idx="4">
                  <c:v>3.2498</c:v>
                </c:pt>
                <c:pt idx="5">
                  <c:v>3.1664500000000007</c:v>
                </c:pt>
                <c:pt idx="6">
                  <c:v>3.5467666666666666</c:v>
                </c:pt>
                <c:pt idx="7">
                  <c:v>3.4710666666666667</c:v>
                </c:pt>
                <c:pt idx="8">
                  <c:v>3.4365000000000001</c:v>
                </c:pt>
                <c:pt idx="10">
                  <c:v>3.3540166666666664</c:v>
                </c:pt>
                <c:pt idx="11">
                  <c:v>3.1895500000000001</c:v>
                </c:pt>
                <c:pt idx="12">
                  <c:v>3.7474166666666666</c:v>
                </c:pt>
                <c:pt idx="13">
                  <c:v>3.5400666666666663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3CB-D34F-8F7A-A267DF047F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563311"/>
        <c:axId val="1827065871"/>
      </c:scatterChart>
      <c:scatterChart>
        <c:scatterStyle val="smoothMarker"/>
        <c:varyColors val="0"/>
        <c:ser>
          <c:idx val="3"/>
          <c:order val="3"/>
          <c:tx>
            <c:v>Лихт_воздух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'FIG (2)'!$AQ$28:$AQ$42</c:f>
              <c:numCache>
                <c:formatCode>General</c:formatCode>
                <c:ptCount val="15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</c:numCache>
            </c:numRef>
          </c:xVal>
          <c:yVal>
            <c:numRef>
              <c:f>'FIG (2)'!$AR$28:$AR$42</c:f>
              <c:numCache>
                <c:formatCode>General</c:formatCode>
                <c:ptCount val="15"/>
                <c:pt idx="0">
                  <c:v>4</c:v>
                </c:pt>
                <c:pt idx="1">
                  <c:v>3.8020584710324079</c:v>
                </c:pt>
                <c:pt idx="2">
                  <c:v>3.6139121542873238</c:v>
                </c:pt>
                <c:pt idx="3">
                  <c:v>3.4350763299437745</c:v>
                </c:pt>
                <c:pt idx="4">
                  <c:v>3.2650902647264108</c:v>
                </c:pt>
                <c:pt idx="5">
                  <c:v>3.1035160249221247</c:v>
                </c:pt>
                <c:pt idx="6">
                  <c:v>2.949937348134998</c:v>
                </c:pt>
                <c:pt idx="7">
                  <c:v>2.803958570872886</c:v>
                </c:pt>
                <c:pt idx="8">
                  <c:v>2.6652036092027971</c:v>
                </c:pt>
                <c:pt idx="9">
                  <c:v>2.5333149898489102</c:v>
                </c:pt>
                <c:pt idx="10">
                  <c:v>2.4079529292371071</c:v>
                </c:pt>
                <c:pt idx="11">
                  <c:v>2.2887944581133115</c:v>
                </c:pt>
                <c:pt idx="12">
                  <c:v>2.175532589480436</c:v>
                </c:pt>
                <c:pt idx="13">
                  <c:v>2.0678755277102905</c:v>
                </c:pt>
                <c:pt idx="14">
                  <c:v>1.9655459167928806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E3CB-D34F-8F7A-A267DF047F37}"/>
            </c:ext>
          </c:extLst>
        </c:ser>
        <c:ser>
          <c:idx val="4"/>
          <c:order val="4"/>
          <c:tx>
            <c:v>Лихт_вода</c:v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'FIG (2)'!$AQ$28:$AQ$42</c:f>
              <c:numCache>
                <c:formatCode>General</c:formatCode>
                <c:ptCount val="15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</c:numCache>
            </c:numRef>
          </c:xVal>
          <c:yVal>
            <c:numRef>
              <c:f>'FIG (2)'!$AS$28:$AS$42</c:f>
              <c:numCache>
                <c:formatCode>General</c:formatCode>
                <c:ptCount val="15"/>
                <c:pt idx="0">
                  <c:v>4</c:v>
                </c:pt>
                <c:pt idx="1">
                  <c:v>3.9248304830546319</c:v>
                </c:pt>
                <c:pt idx="2">
                  <c:v>3.8510735801787148</c:v>
                </c:pt>
                <c:pt idx="3">
                  <c:v>3.7787027449929393</c:v>
                </c:pt>
                <c:pt idx="4">
                  <c:v>3.7076919299876252</c:v>
                </c:pt>
                <c:pt idx="5">
                  <c:v>3.6380155771477742</c:v>
                </c:pt>
                <c:pt idx="6">
                  <c:v>3.5696486087542936</c:v>
                </c:pt>
                <c:pt idx="7">
                  <c:v>3.5025664183581018</c:v>
                </c:pt>
                <c:pt idx="8">
                  <c:v>3.4367448619238421</c:v>
                </c:pt>
                <c:pt idx="9">
                  <c:v>3.3721602491400193</c:v>
                </c:pt>
                <c:pt idx="10">
                  <c:v>3.3087893348924631</c:v>
                </c:pt>
                <c:pt idx="11">
                  <c:v>3.2466093108980005</c:v>
                </c:pt>
                <c:pt idx="12">
                  <c:v>3.1855977974953662</c:v>
                </c:pt>
                <c:pt idx="13">
                  <c:v>3.1257328355903775</c:v>
                </c:pt>
                <c:pt idx="14">
                  <c:v>3.0669928787524769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E3CB-D34F-8F7A-A267DF047F37}"/>
            </c:ext>
          </c:extLst>
        </c:ser>
        <c:ser>
          <c:idx val="5"/>
          <c:order val="5"/>
          <c:tx>
            <c:v>Лихт_керосин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'FIG (2)'!$AQ$28:$AQ$42</c:f>
              <c:numCache>
                <c:formatCode>General</c:formatCode>
                <c:ptCount val="15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</c:numCache>
            </c:numRef>
          </c:xVal>
          <c:yVal>
            <c:numRef>
              <c:f>'FIG (2)'!$AT$28:$AT$43</c:f>
              <c:numCache>
                <c:formatCode>General</c:formatCode>
                <c:ptCount val="16"/>
                <c:pt idx="0">
                  <c:v>4</c:v>
                </c:pt>
                <c:pt idx="1">
                  <c:v>3.8652610013785624</c:v>
                </c:pt>
                <c:pt idx="2">
                  <c:v>3.7350606521945027</c:v>
                </c:pt>
                <c:pt idx="3">
                  <c:v>3.6092460691777477</c:v>
                </c:pt>
                <c:pt idx="4">
                  <c:v>3.4876695188929054</c:v>
                </c:pt>
                <c:pt idx="5">
                  <c:v>3.370188244268371</c:v>
                </c:pt>
                <c:pt idx="6">
                  <c:v>3.2566642969687556</c:v>
                </c:pt>
                <c:pt idx="7">
                  <c:v>3.1469643754138161</c:v>
                </c:pt>
                <c:pt idx="8">
                  <c:v>3.0409596682536688</c:v>
                </c:pt>
                <c:pt idx="9">
                  <c:v>2.9385257031164995</c:v>
                </c:pt>
                <c:pt idx="10">
                  <c:v>2.8395422004511812</c:v>
                </c:pt>
                <c:pt idx="11">
                  <c:v>2.7438929322931558</c:v>
                </c:pt>
                <c:pt idx="12">
                  <c:v>2.6514655857877507</c:v>
                </c:pt>
                <c:pt idx="13">
                  <c:v>2.5621516313106896</c:v>
                </c:pt>
                <c:pt idx="14">
                  <c:v>2.4758461950309187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E3CB-D34F-8F7A-A267DF047F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563311"/>
        <c:axId val="1827065871"/>
      </c:scatterChart>
      <c:valAx>
        <c:axId val="1993563311"/>
        <c:scaling>
          <c:orientation val="minMax"/>
          <c:max val="14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ru-RU"/>
                  <a:t>Пористость, %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ru-RU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ru-RU"/>
          </a:p>
        </c:txPr>
        <c:crossAx val="1827065871"/>
        <c:crosses val="autoZero"/>
        <c:crossBetween val="midCat"/>
      </c:valAx>
      <c:valAx>
        <c:axId val="1827065871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TC </a:t>
                </a:r>
                <a:endParaRPr lang="ru-RU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ru-RU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ru-RU"/>
          </a:p>
        </c:txPr>
        <c:crossAx val="199356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6"/>
        <c:delete val="1"/>
      </c:legendEntry>
      <c:legendEntry>
        <c:idx val="7"/>
        <c:delete val="1"/>
      </c:legendEntry>
      <c:legendEntry>
        <c:idx val="8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xVal>
            <c:numRef>
              <c:f>'FIG (2)'!$AE$14:$AE$27</c:f>
              <c:numCache>
                <c:formatCode>0.00</c:formatCode>
                <c:ptCount val="14"/>
                <c:pt idx="0">
                  <c:v>3.0119598336334423</c:v>
                </c:pt>
                <c:pt idx="1">
                  <c:v>3.1148549599648381</c:v>
                </c:pt>
                <c:pt idx="2">
                  <c:v>3.3622962902888553</c:v>
                </c:pt>
                <c:pt idx="3">
                  <c:v>3.2425525082483029</c:v>
                </c:pt>
                <c:pt idx="4">
                  <c:v>3.0762563324266399</c:v>
                </c:pt>
                <c:pt idx="5">
                  <c:v>2.8514488573631187</c:v>
                </c:pt>
                <c:pt idx="6">
                  <c:v>2.7331302046391079</c:v>
                </c:pt>
                <c:pt idx="7">
                  <c:v>2.6040890667823762</c:v>
                </c:pt>
                <c:pt idx="8">
                  <c:v>3.5525700992890639</c:v>
                </c:pt>
                <c:pt idx="9">
                  <c:v>3.814463147461487</c:v>
                </c:pt>
                <c:pt idx="10">
                  <c:v>3.4580128911653261</c:v>
                </c:pt>
                <c:pt idx="11">
                  <c:v>1.6741651192996567</c:v>
                </c:pt>
                <c:pt idx="12">
                  <c:v>3.0090996751028363</c:v>
                </c:pt>
                <c:pt idx="13">
                  <c:v>2.4913312217431276</c:v>
                </c:pt>
              </c:numCache>
            </c:numRef>
          </c:xVal>
          <c:yVal>
            <c:numRef>
              <c:f>'FIG (2)'!$AF$14:$AF$27</c:f>
              <c:numCache>
                <c:formatCode>0.00</c:formatCode>
                <c:ptCount val="14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3</c:v>
                </c:pt>
                <c:pt idx="4">
                  <c:v>3</c:v>
                </c:pt>
                <c:pt idx="5">
                  <c:v>3</c:v>
                </c:pt>
                <c:pt idx="6">
                  <c:v>3</c:v>
                </c:pt>
                <c:pt idx="7">
                  <c:v>3</c:v>
                </c:pt>
                <c:pt idx="8">
                  <c:v>3</c:v>
                </c:pt>
                <c:pt idx="9">
                  <c:v>3</c:v>
                </c:pt>
                <c:pt idx="10">
                  <c:v>3</c:v>
                </c:pt>
                <c:pt idx="11">
                  <c:v>3</c:v>
                </c:pt>
                <c:pt idx="12">
                  <c:v>3</c:v>
                </c:pt>
                <c:pt idx="13">
                  <c:v>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2E-90C9-2D45-A062-BA6BE63B1AC8}"/>
            </c:ext>
          </c:extLst>
        </c:ser>
        <c:ser>
          <c:idx val="1"/>
          <c:order val="1"/>
          <c:spPr>
            <a:ln w="19050" cap="rnd">
              <a:solidFill>
                <a:schemeClr val="tx1"/>
              </a:solidFill>
              <a:round/>
            </a:ln>
            <a:effectLst/>
          </c:spPr>
          <c:xVal>
            <c:numRef>
              <c:f>'FIG (2)'!$AH$14:$AH$27</c:f>
              <c:numCache>
                <c:formatCode>0.00</c:formatCode>
                <c:ptCount val="14"/>
                <c:pt idx="0">
                  <c:v>1.3001216019376431</c:v>
                </c:pt>
                <c:pt idx="1">
                  <c:v>1.2705928871948968</c:v>
                </c:pt>
                <c:pt idx="2">
                  <c:v>1.8384677041881843</c:v>
                </c:pt>
                <c:pt idx="3">
                  <c:v>1.7261763495578095</c:v>
                </c:pt>
                <c:pt idx="4">
                  <c:v>1.5297617101583003</c:v>
                </c:pt>
                <c:pt idx="5">
                  <c:v>1.3206576583987051</c:v>
                </c:pt>
                <c:pt idx="6">
                  <c:v>1.0769214350420877</c:v>
                </c:pt>
                <c:pt idx="7">
                  <c:v>1.0335363891982676</c:v>
                </c:pt>
                <c:pt idx="8">
                  <c:v>2.0354578225100428</c:v>
                </c:pt>
                <c:pt idx="9">
                  <c:v>3.2621111282846953</c:v>
                </c:pt>
                <c:pt idx="10">
                  <c:v>1.9206067424600732</c:v>
                </c:pt>
                <c:pt idx="11">
                  <c:v>0.27716032286294867</c:v>
                </c:pt>
                <c:pt idx="12">
                  <c:v>1.4802388994303906</c:v>
                </c:pt>
                <c:pt idx="13">
                  <c:v>0.64779736981270553</c:v>
                </c:pt>
              </c:numCache>
            </c:numRef>
          </c:xVal>
          <c:yVal>
            <c:numRef>
              <c:f>'FIG (2)'!$AG$14:$AG$27</c:f>
              <c:numCache>
                <c:formatCode>0.00</c:formatCode>
                <c:ptCount val="14"/>
                <c:pt idx="0">
                  <c:v>3.8</c:v>
                </c:pt>
                <c:pt idx="1">
                  <c:v>3.8</c:v>
                </c:pt>
                <c:pt idx="2">
                  <c:v>3.8</c:v>
                </c:pt>
                <c:pt idx="3">
                  <c:v>3.8</c:v>
                </c:pt>
                <c:pt idx="4">
                  <c:v>3.8</c:v>
                </c:pt>
                <c:pt idx="5">
                  <c:v>3.8</c:v>
                </c:pt>
                <c:pt idx="6">
                  <c:v>3.8</c:v>
                </c:pt>
                <c:pt idx="7">
                  <c:v>3.8</c:v>
                </c:pt>
                <c:pt idx="8">
                  <c:v>3.8</c:v>
                </c:pt>
                <c:pt idx="9">
                  <c:v>3.8</c:v>
                </c:pt>
                <c:pt idx="10">
                  <c:v>3.8</c:v>
                </c:pt>
                <c:pt idx="11">
                  <c:v>3.8</c:v>
                </c:pt>
                <c:pt idx="12">
                  <c:v>3.8</c:v>
                </c:pt>
                <c:pt idx="13">
                  <c:v>3.8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2F-90C9-2D45-A062-BA6BE63B1AC8}"/>
            </c:ext>
          </c:extLst>
        </c:ser>
        <c:ser>
          <c:idx val="2"/>
          <c:order val="2"/>
          <c:xVal>
            <c:numRef>
              <c:f>'FIG (2)'!$AJ$14:$AJ$27</c:f>
              <c:numCache>
                <c:formatCode>0.00</c:formatCode>
                <c:ptCount val="14"/>
                <c:pt idx="0">
                  <c:v>0.87685590184510298</c:v>
                </c:pt>
                <c:pt idx="1">
                  <c:v>0.86647156986278517</c:v>
                </c:pt>
                <c:pt idx="2">
                  <c:v>1.4631288711255563</c:v>
                </c:pt>
                <c:pt idx="3">
                  <c:v>1.3527335238894116</c:v>
                </c:pt>
                <c:pt idx="4">
                  <c:v>1.1486544846375595</c:v>
                </c:pt>
                <c:pt idx="5">
                  <c:v>0.94354716564078611</c:v>
                </c:pt>
                <c:pt idx="6">
                  <c:v>0.89273853602022291</c:v>
                </c:pt>
                <c:pt idx="7">
                  <c:v>0.85087367238358436</c:v>
                </c:pt>
                <c:pt idx="8">
                  <c:v>1.6618277308079792</c:v>
                </c:pt>
                <c:pt idx="9">
                  <c:v>3.1257104654540839</c:v>
                </c:pt>
                <c:pt idx="10">
                  <c:v>1.5418128150419284</c:v>
                </c:pt>
                <c:pt idx="11">
                  <c:v>0.76171604919841718</c:v>
                </c:pt>
                <c:pt idx="12">
                  <c:v>1.297225050958569</c:v>
                </c:pt>
                <c:pt idx="13">
                  <c:v>0.46430322506595889</c:v>
                </c:pt>
              </c:numCache>
            </c:numRef>
          </c:xVal>
          <c:yVal>
            <c:numRef>
              <c:f>'FIG (2)'!$AI$14:$AI$27</c:f>
              <c:numCache>
                <c:formatCode>0.00</c:formatCode>
                <c:ptCount val="14"/>
                <c:pt idx="0">
                  <c:v>4</c:v>
                </c:pt>
                <c:pt idx="1">
                  <c:v>4</c:v>
                </c:pt>
                <c:pt idx="2">
                  <c:v>4</c:v>
                </c:pt>
                <c:pt idx="3">
                  <c:v>4</c:v>
                </c:pt>
                <c:pt idx="4">
                  <c:v>4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  <c:pt idx="10">
                  <c:v>4</c:v>
                </c:pt>
                <c:pt idx="11">
                  <c:v>4</c:v>
                </c:pt>
                <c:pt idx="12">
                  <c:v>4</c:v>
                </c:pt>
                <c:pt idx="13">
                  <c:v>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30-90C9-2D45-A062-BA6BE63B1AC8}"/>
            </c:ext>
          </c:extLst>
        </c:ser>
        <c:ser>
          <c:idx val="4"/>
          <c:order val="3"/>
          <c:xVal>
            <c:numRef>
              <c:f>'FIG (2)'!$AL$14:$AL$27</c:f>
              <c:numCache>
                <c:formatCode>0.00</c:formatCode>
                <c:ptCount val="14"/>
                <c:pt idx="0">
                  <c:v>4.0998590397112311</c:v>
                </c:pt>
                <c:pt idx="1">
                  <c:v>4.2825905999914777</c:v>
                </c:pt>
                <c:pt idx="2">
                  <c:v>4.3363264815267346</c:v>
                </c:pt>
                <c:pt idx="3">
                  <c:v>4.2120555481420201</c:v>
                </c:pt>
                <c:pt idx="4">
                  <c:v>4.0640489376781312</c:v>
                </c:pt>
                <c:pt idx="5">
                  <c:v>3.8297076766278044</c:v>
                </c:pt>
                <c:pt idx="6">
                  <c:v>3.9333613391028899</c:v>
                </c:pt>
                <c:pt idx="7">
                  <c:v>3.7818466096108017</c:v>
                </c:pt>
                <c:pt idx="8">
                  <c:v>4.5225203594735293</c:v>
                </c:pt>
                <c:pt idx="9">
                  <c:v>4.1661629963888531</c:v>
                </c:pt>
                <c:pt idx="10">
                  <c:v>4.4402883238291695</c:v>
                </c:pt>
                <c:pt idx="11">
                  <c:v>2.9062453753288184</c:v>
                </c:pt>
                <c:pt idx="12">
                  <c:v>4.1919829740201546</c:v>
                </c:pt>
                <c:pt idx="13">
                  <c:v>3.681288429180841</c:v>
                </c:pt>
              </c:numCache>
            </c:numRef>
          </c:xVal>
          <c:yVal>
            <c:numRef>
              <c:f>'FIG (2)'!$AK$14:$AK$27</c:f>
              <c:numCache>
                <c:formatCode>0.00</c:formatCode>
                <c:ptCount val="14"/>
                <c:pt idx="0">
                  <c:v>2.5</c:v>
                </c:pt>
                <c:pt idx="1">
                  <c:v>2.5</c:v>
                </c:pt>
                <c:pt idx="2">
                  <c:v>2.5</c:v>
                </c:pt>
                <c:pt idx="3">
                  <c:v>2.5</c:v>
                </c:pt>
                <c:pt idx="4">
                  <c:v>2.5</c:v>
                </c:pt>
                <c:pt idx="5">
                  <c:v>2.5</c:v>
                </c:pt>
                <c:pt idx="6">
                  <c:v>2.5</c:v>
                </c:pt>
                <c:pt idx="7">
                  <c:v>2.5</c:v>
                </c:pt>
                <c:pt idx="8">
                  <c:v>2.5</c:v>
                </c:pt>
                <c:pt idx="9">
                  <c:v>2.5</c:v>
                </c:pt>
                <c:pt idx="10">
                  <c:v>2.5</c:v>
                </c:pt>
                <c:pt idx="11">
                  <c:v>2.5</c:v>
                </c:pt>
                <c:pt idx="12">
                  <c:v>2.5</c:v>
                </c:pt>
                <c:pt idx="13">
                  <c:v>2.5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31-90C9-2D45-A062-BA6BE63B1AC8}"/>
            </c:ext>
          </c:extLst>
        </c:ser>
        <c:ser>
          <c:idx val="5"/>
          <c:order val="4"/>
          <c:xVal>
            <c:numRef>
              <c:f>'FIG (2)'!$AN$14:$AN$27</c:f>
              <c:numCache>
                <c:formatCode>0.00</c:formatCode>
                <c:ptCount val="14"/>
                <c:pt idx="0">
                  <c:v>1.2160279621092966</c:v>
                </c:pt>
                <c:pt idx="1">
                  <c:v>1.452412313468797</c:v>
                </c:pt>
                <c:pt idx="2">
                  <c:v>0.38563362321911931</c:v>
                </c:pt>
                <c:pt idx="3">
                  <c:v>0.54664952023666258</c:v>
                </c:pt>
                <c:pt idx="4">
                  <c:v>0.72944025485159791</c:v>
                </c:pt>
                <c:pt idx="5">
                  <c:v>0.91422270062153821</c:v>
                </c:pt>
                <c:pt idx="6">
                  <c:v>1.972828610947817</c:v>
                </c:pt>
                <c:pt idx="7">
                  <c:v>2.0059160679930854</c:v>
                </c:pt>
                <c:pt idx="8">
                  <c:v>0.2949865024529883</c:v>
                </c:pt>
                <c:pt idx="9">
                  <c:v>4.7990681207278882</c:v>
                </c:pt>
                <c:pt idx="10">
                  <c:v>0.32451711592178389</c:v>
                </c:pt>
                <c:pt idx="11">
                  <c:v>3.1680480225551491</c:v>
                </c:pt>
                <c:pt idx="12">
                  <c:v>1.6227763886547395</c:v>
                </c:pt>
                <c:pt idx="13">
                  <c:v>2.170742002708018</c:v>
                </c:pt>
              </c:numCache>
            </c:numRef>
          </c:xVal>
          <c:yVal>
            <c:numRef>
              <c:f>'FIG (2)'!$AM$14:$AM$27</c:f>
              <c:numCache>
                <c:formatCode>0.00</c:formatCode>
                <c:ptCount val="14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5</c:v>
                </c:pt>
                <c:pt idx="5">
                  <c:v>5</c:v>
                </c:pt>
                <c:pt idx="6">
                  <c:v>5</c:v>
                </c:pt>
                <c:pt idx="7">
                  <c:v>5</c:v>
                </c:pt>
                <c:pt idx="8">
                  <c:v>5</c:v>
                </c:pt>
                <c:pt idx="9">
                  <c:v>5</c:v>
                </c:pt>
                <c:pt idx="10">
                  <c:v>5</c:v>
                </c:pt>
                <c:pt idx="11">
                  <c:v>5</c:v>
                </c:pt>
                <c:pt idx="12">
                  <c:v>5</c:v>
                </c:pt>
                <c:pt idx="13">
                  <c:v>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32-90C9-2D45-A062-BA6BE63B1AC8}"/>
            </c:ext>
          </c:extLst>
        </c:ser>
        <c:ser>
          <c:idx val="6"/>
          <c:order val="5"/>
          <c:xVal>
            <c:numRef>
              <c:f>'FIG (2)'!$AK$29:$AK$42</c:f>
              <c:numCache>
                <c:formatCode>General</c:formatCode>
                <c:ptCount val="14"/>
                <c:pt idx="0">
                  <c:v>0.32386487390787133</c:v>
                </c:pt>
                <c:pt idx="1">
                  <c:v>0.4139349909032406</c:v>
                </c:pt>
                <c:pt idx="2">
                  <c:v>0.53327178947899911</c:v>
                </c:pt>
                <c:pt idx="3">
                  <c:v>0.46409539864472382</c:v>
                </c:pt>
                <c:pt idx="4">
                  <c:v>0.25963096472801794</c:v>
                </c:pt>
                <c:pt idx="5">
                  <c:v>0.30482119840041699</c:v>
                </c:pt>
                <c:pt idx="6">
                  <c:v>0.80803909050939371</c:v>
                </c:pt>
                <c:pt idx="7">
                  <c:v>0.86585034805097161</c:v>
                </c:pt>
                <c:pt idx="8">
                  <c:v>0.7362861373600067</c:v>
                </c:pt>
                <c:pt idx="9">
                  <c:v>3.799643020900171</c:v>
                </c:pt>
                <c:pt idx="10">
                  <c:v>0.6032286206827413</c:v>
                </c:pt>
                <c:pt idx="11">
                  <c:v>1.9681167684997667</c:v>
                </c:pt>
                <c:pt idx="12">
                  <c:v>0.84196539796229741</c:v>
                </c:pt>
                <c:pt idx="13">
                  <c:v>1.0172626971384937</c:v>
                </c:pt>
              </c:numCache>
            </c:numRef>
          </c:xVal>
          <c:yVal>
            <c:numRef>
              <c:f>'FIG (2)'!$AJ$29:$AJ$42</c:f>
              <c:numCache>
                <c:formatCode>General</c:formatCode>
                <c:ptCount val="14"/>
                <c:pt idx="0">
                  <c:v>4.5</c:v>
                </c:pt>
                <c:pt idx="1">
                  <c:v>4.5</c:v>
                </c:pt>
                <c:pt idx="2">
                  <c:v>4.5</c:v>
                </c:pt>
                <c:pt idx="3">
                  <c:v>4.5</c:v>
                </c:pt>
                <c:pt idx="4">
                  <c:v>4.5</c:v>
                </c:pt>
                <c:pt idx="5">
                  <c:v>4.5</c:v>
                </c:pt>
                <c:pt idx="6">
                  <c:v>4.5</c:v>
                </c:pt>
                <c:pt idx="7">
                  <c:v>4.5</c:v>
                </c:pt>
                <c:pt idx="8">
                  <c:v>4.5</c:v>
                </c:pt>
                <c:pt idx="9">
                  <c:v>4.5</c:v>
                </c:pt>
                <c:pt idx="10">
                  <c:v>4.5</c:v>
                </c:pt>
                <c:pt idx="11">
                  <c:v>4.5</c:v>
                </c:pt>
                <c:pt idx="12">
                  <c:v>4.5</c:v>
                </c:pt>
                <c:pt idx="13">
                  <c:v>4.5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33-90C9-2D45-A062-BA6BE63B1AC8}"/>
            </c:ext>
          </c:extLst>
        </c:ser>
        <c:ser>
          <c:idx val="7"/>
          <c:order val="6"/>
          <c:marker>
            <c:symbol val="x"/>
            <c:size val="6"/>
          </c:marker>
          <c:xVal>
            <c:numRef>
              <c:f>'FIG (2)'!$AM$29:$AM$42</c:f>
              <c:numCache>
                <c:formatCode>General</c:formatCode>
                <c:ptCount val="14"/>
                <c:pt idx="0">
                  <c:v>2.5809441474579384</c:v>
                </c:pt>
                <c:pt idx="1">
                  <c:v>2.6512269208615931</c:v>
                </c:pt>
                <c:pt idx="2">
                  <c:v>2.9776735880057812</c:v>
                </c:pt>
                <c:pt idx="3">
                  <c:v>2.8597711279342284</c:v>
                </c:pt>
                <c:pt idx="4">
                  <c:v>2.6860345320822567</c:v>
                </c:pt>
                <c:pt idx="5">
                  <c:v>2.4651060251804351</c:v>
                </c:pt>
                <c:pt idx="6">
                  <c:v>2.2562094114070406</c:v>
                </c:pt>
                <c:pt idx="7">
                  <c:v>2.1363625443876297</c:v>
                </c:pt>
                <c:pt idx="8">
                  <c:v>3.1696068328543232</c:v>
                </c:pt>
                <c:pt idx="9">
                  <c:v>3.6752757828057749</c:v>
                </c:pt>
                <c:pt idx="10">
                  <c:v>3.0700359716813348</c:v>
                </c:pt>
                <c:pt idx="11">
                  <c:v>1.1842059347982947</c:v>
                </c:pt>
                <c:pt idx="12">
                  <c:v>2.5392765727320454</c:v>
                </c:pt>
                <c:pt idx="13">
                  <c:v>2.0186142605144894</c:v>
                </c:pt>
              </c:numCache>
            </c:numRef>
          </c:xVal>
          <c:yVal>
            <c:numRef>
              <c:f>'FIG (2)'!$AL$29:$AL$42</c:f>
              <c:numCache>
                <c:formatCode>General</c:formatCode>
                <c:ptCount val="14"/>
                <c:pt idx="0">
                  <c:v>3.2</c:v>
                </c:pt>
                <c:pt idx="1">
                  <c:v>3.2</c:v>
                </c:pt>
                <c:pt idx="2">
                  <c:v>3.2</c:v>
                </c:pt>
                <c:pt idx="3">
                  <c:v>3.2</c:v>
                </c:pt>
                <c:pt idx="4">
                  <c:v>3.2</c:v>
                </c:pt>
                <c:pt idx="5">
                  <c:v>3.2</c:v>
                </c:pt>
                <c:pt idx="6">
                  <c:v>3.2</c:v>
                </c:pt>
                <c:pt idx="7">
                  <c:v>3.2</c:v>
                </c:pt>
                <c:pt idx="8">
                  <c:v>3.2</c:v>
                </c:pt>
                <c:pt idx="9">
                  <c:v>3.2</c:v>
                </c:pt>
                <c:pt idx="10">
                  <c:v>3.2</c:v>
                </c:pt>
                <c:pt idx="11">
                  <c:v>3.2</c:v>
                </c:pt>
                <c:pt idx="12">
                  <c:v>3.2</c:v>
                </c:pt>
                <c:pt idx="13">
                  <c:v>3.2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34-90C9-2D45-A062-BA6BE63B1AC8}"/>
            </c:ext>
          </c:extLst>
        </c:ser>
        <c:ser>
          <c:idx val="8"/>
          <c:order val="7"/>
          <c:marker>
            <c:symbol val="x"/>
            <c:size val="6"/>
          </c:marker>
          <c:xVal>
            <c:numRef>
              <c:f>'FIG (2)'!$AO$29:$AO$42</c:f>
              <c:numCache>
                <c:formatCode>General</c:formatCode>
                <c:ptCount val="14"/>
                <c:pt idx="0">
                  <c:v>1.9383615608060731</c:v>
                </c:pt>
                <c:pt idx="1">
                  <c:v>1.9590876669343742</c:v>
                </c:pt>
                <c:pt idx="2">
                  <c:v>2.4054699738063627</c:v>
                </c:pt>
                <c:pt idx="3">
                  <c:v>2.2903577642230268</c:v>
                </c:pt>
                <c:pt idx="4">
                  <c:v>2.1053448239639341</c:v>
                </c:pt>
                <c:pt idx="5">
                  <c:v>1.8902955891101931</c:v>
                </c:pt>
                <c:pt idx="6">
                  <c:v>1.5438526362088276</c:v>
                </c:pt>
                <c:pt idx="7">
                  <c:v>1.4379908288996641</c:v>
                </c:pt>
                <c:pt idx="8">
                  <c:v>2.5999178585623208</c:v>
                </c:pt>
                <c:pt idx="9">
                  <c:v>3.4679127436545203</c:v>
                </c:pt>
                <c:pt idx="10">
                  <c:v>2.4927489136409782</c:v>
                </c:pt>
                <c:pt idx="11">
                  <c:v>0.45200866908808157</c:v>
                </c:pt>
                <c:pt idx="12">
                  <c:v>1.8377162598227681</c:v>
                </c:pt>
                <c:pt idx="13">
                  <c:v>1.3126523832386696</c:v>
                </c:pt>
              </c:numCache>
            </c:numRef>
          </c:xVal>
          <c:yVal>
            <c:numRef>
              <c:f>'FIG (2)'!$AN$29:$AN$42</c:f>
              <c:numCache>
                <c:formatCode>General</c:formatCode>
                <c:ptCount val="14"/>
                <c:pt idx="0">
                  <c:v>3.5</c:v>
                </c:pt>
                <c:pt idx="1">
                  <c:v>3.5</c:v>
                </c:pt>
                <c:pt idx="2">
                  <c:v>3.5</c:v>
                </c:pt>
                <c:pt idx="3">
                  <c:v>3.5</c:v>
                </c:pt>
                <c:pt idx="4">
                  <c:v>3.5</c:v>
                </c:pt>
                <c:pt idx="5">
                  <c:v>3.5</c:v>
                </c:pt>
                <c:pt idx="6">
                  <c:v>3.5</c:v>
                </c:pt>
                <c:pt idx="7">
                  <c:v>3.5</c:v>
                </c:pt>
                <c:pt idx="8">
                  <c:v>3.5</c:v>
                </c:pt>
                <c:pt idx="9">
                  <c:v>3.5</c:v>
                </c:pt>
                <c:pt idx="10">
                  <c:v>3.5</c:v>
                </c:pt>
                <c:pt idx="11">
                  <c:v>3.5</c:v>
                </c:pt>
                <c:pt idx="12">
                  <c:v>3.5</c:v>
                </c:pt>
                <c:pt idx="13">
                  <c:v>3.5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35-90C9-2D45-A062-BA6BE63B1AC8}"/>
            </c:ext>
          </c:extLst>
        </c:ser>
        <c:ser>
          <c:idx val="3"/>
          <c:order val="8"/>
          <c:xVal>
            <c:numRef>
              <c:f>'FIG (2)'!$AJ$44:$AJ$57</c:f>
              <c:numCache>
                <c:formatCode>0.00</c:formatCode>
                <c:ptCount val="14"/>
                <c:pt idx="0">
                  <c:v>1.7251519570019451</c:v>
                </c:pt>
                <c:pt idx="1">
                  <c:v>1.7292006194314733</c:v>
                </c:pt>
                <c:pt idx="2">
                  <c:v>2.2159153119863118</c:v>
                </c:pt>
                <c:pt idx="3">
                  <c:v>2.1017401532771638</c:v>
                </c:pt>
                <c:pt idx="4">
                  <c:v>1.9129398973633323</c:v>
                </c:pt>
                <c:pt idx="5">
                  <c:v>1.6998654217400277</c:v>
                </c:pt>
                <c:pt idx="6">
                  <c:v>1.30715709958654</c:v>
                </c:pt>
                <c:pt idx="7">
                  <c:v>1.2167714007792698</c:v>
                </c:pt>
                <c:pt idx="8">
                  <c:v>2.411207691957566</c:v>
                </c:pt>
                <c:pt idx="9">
                  <c:v>3.3991458064032121</c:v>
                </c:pt>
                <c:pt idx="10">
                  <c:v>2.3014869190844087</c:v>
                </c:pt>
                <c:pt idx="11">
                  <c:v>0.20862912029784786</c:v>
                </c:pt>
                <c:pt idx="12" formatCode="General">
                  <c:v>1.6638157868345846</c:v>
                </c:pt>
                <c:pt idx="13" formatCode="General">
                  <c:v>1.0781106848658868</c:v>
                </c:pt>
              </c:numCache>
            </c:numRef>
          </c:xVal>
          <c:yVal>
            <c:numRef>
              <c:f>'FIG (2)'!$AI$44:$AI$57</c:f>
              <c:numCache>
                <c:formatCode>0.00</c:formatCode>
                <c:ptCount val="14"/>
                <c:pt idx="0">
                  <c:v>3.6</c:v>
                </c:pt>
                <c:pt idx="1">
                  <c:v>3.6</c:v>
                </c:pt>
                <c:pt idx="2">
                  <c:v>3.6</c:v>
                </c:pt>
                <c:pt idx="3">
                  <c:v>3.6</c:v>
                </c:pt>
                <c:pt idx="4">
                  <c:v>3.6</c:v>
                </c:pt>
                <c:pt idx="5">
                  <c:v>3.6</c:v>
                </c:pt>
                <c:pt idx="6">
                  <c:v>3.6</c:v>
                </c:pt>
                <c:pt idx="7">
                  <c:v>3.6</c:v>
                </c:pt>
                <c:pt idx="8">
                  <c:v>3.6</c:v>
                </c:pt>
                <c:pt idx="9">
                  <c:v>3.6</c:v>
                </c:pt>
                <c:pt idx="10">
                  <c:v>3.6</c:v>
                </c:pt>
                <c:pt idx="11">
                  <c:v>3.6</c:v>
                </c:pt>
                <c:pt idx="12">
                  <c:v>3.6</c:v>
                </c:pt>
                <c:pt idx="13">
                  <c:v>3.6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2D-90C9-2D45-A062-BA6BE63B1A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4292799"/>
        <c:axId val="178416511"/>
      </c:scatterChart>
      <c:valAx>
        <c:axId val="209429279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ru-RU"/>
                  <a:t>Невязка</a:t>
                </a:r>
              </a:p>
            </c:rich>
          </c:tx>
          <c:overlay val="0"/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ru-RU"/>
          </a:p>
        </c:txPr>
        <c:crossAx val="178416511"/>
        <c:crosses val="autoZero"/>
        <c:crossBetween val="midCat"/>
      </c:valAx>
      <c:valAx>
        <c:axId val="178416511"/>
        <c:scaling>
          <c:orientation val="minMax"/>
          <c:max val="5"/>
          <c:min val="2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ru-RU"/>
                  <a:t>T</a:t>
                </a:r>
                <a:r>
                  <a:rPr lang="en-US"/>
                  <a:t>C </a:t>
                </a:r>
                <a:r>
                  <a:rPr lang="ru-RU"/>
                  <a:t>матрицы</a:t>
                </a:r>
              </a:p>
            </c:rich>
          </c:tx>
          <c:overlay val="0"/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ru-RU"/>
          </a:p>
        </c:txPr>
        <c:crossAx val="2094292799"/>
        <c:crosses val="autoZero"/>
        <c:crossBetween val="midCat"/>
        <c:majorUnit val="0.2"/>
      </c:valAx>
    </c:plotArea>
    <c:plotVisOnly val="1"/>
    <c:dispBlanksAs val="gap"/>
    <c:showDLblsOverMax val="0"/>
    <c:extLst/>
  </c:chart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v>Воздух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'FIG (2)'!$AP$13:$AP$22</c:f>
              <c:numCache>
                <c:formatCode>General</c:formatCode>
                <c:ptCount val="10"/>
                <c:pt idx="0">
                  <c:v>3</c:v>
                </c:pt>
                <c:pt idx="1">
                  <c:v>3.2</c:v>
                </c:pt>
                <c:pt idx="2">
                  <c:v>3.4</c:v>
                </c:pt>
                <c:pt idx="3">
                  <c:v>3.6</c:v>
                </c:pt>
                <c:pt idx="4">
                  <c:v>3.8</c:v>
                </c:pt>
                <c:pt idx="5">
                  <c:v>4</c:v>
                </c:pt>
                <c:pt idx="6">
                  <c:v>4.2</c:v>
                </c:pt>
                <c:pt idx="7">
                  <c:v>4.4000000000000004</c:v>
                </c:pt>
                <c:pt idx="8">
                  <c:v>4.8</c:v>
                </c:pt>
                <c:pt idx="9">
                  <c:v>5</c:v>
                </c:pt>
              </c:numCache>
            </c:numRef>
          </c:xVal>
          <c:yVal>
            <c:numRef>
              <c:f>'FIG (2)'!$AQ$13:$AQ$22</c:f>
              <c:numCache>
                <c:formatCode>General</c:formatCode>
                <c:ptCount val="10"/>
                <c:pt idx="0">
                  <c:v>9.0814350070255134</c:v>
                </c:pt>
                <c:pt idx="1">
                  <c:v>7.3289099888370046</c:v>
                </c:pt>
                <c:pt idx="2">
                  <c:v>5.5849455844905638</c:v>
                </c:pt>
                <c:pt idx="3">
                  <c:v>3.9189212349003246</c:v>
                </c:pt>
                <c:pt idx="4">
                  <c:v>3.2104587236550062</c:v>
                </c:pt>
                <c:pt idx="5">
                  <c:v>2.9696043495021431</c:v>
                </c:pt>
                <c:pt idx="6">
                  <c:v>3.2253391012028834</c:v>
                </c:pt>
                <c:pt idx="7">
                  <c:v>3.8794140683530105</c:v>
                </c:pt>
                <c:pt idx="8" formatCode="0.00">
                  <c:v>6.42</c:v>
                </c:pt>
                <c:pt idx="9">
                  <c:v>8.113000188905513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9DE-004F-BF6E-F9BA4FEC75F9}"/>
            </c:ext>
          </c:extLst>
        </c:ser>
        <c:ser>
          <c:idx val="1"/>
          <c:order val="1"/>
          <c:tx>
            <c:v>Вода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00B0F0"/>
              </a:solidFill>
              <a:ln w="9525">
                <a:solidFill>
                  <a:srgbClr val="0070C0"/>
                </a:solidFill>
              </a:ln>
              <a:effectLst/>
            </c:spPr>
          </c:marker>
          <c:xVal>
            <c:numRef>
              <c:f>'FIG (2)'!$AP$13:$AP$22</c:f>
              <c:numCache>
                <c:formatCode>General</c:formatCode>
                <c:ptCount val="10"/>
                <c:pt idx="0">
                  <c:v>3</c:v>
                </c:pt>
                <c:pt idx="1">
                  <c:v>3.2</c:v>
                </c:pt>
                <c:pt idx="2">
                  <c:v>3.4</c:v>
                </c:pt>
                <c:pt idx="3">
                  <c:v>3.6</c:v>
                </c:pt>
                <c:pt idx="4">
                  <c:v>3.8</c:v>
                </c:pt>
                <c:pt idx="5">
                  <c:v>4</c:v>
                </c:pt>
                <c:pt idx="6">
                  <c:v>4.2</c:v>
                </c:pt>
                <c:pt idx="7">
                  <c:v>4.4000000000000004</c:v>
                </c:pt>
                <c:pt idx="8">
                  <c:v>4.8</c:v>
                </c:pt>
                <c:pt idx="9">
                  <c:v>5</c:v>
                </c:pt>
              </c:numCache>
            </c:numRef>
          </c:xVal>
          <c:yVal>
            <c:numRef>
              <c:f>'FIG (2)'!$AR$13:$AR$22</c:f>
              <c:numCache>
                <c:formatCode>General</c:formatCode>
                <c:ptCount val="10"/>
                <c:pt idx="0">
                  <c:v>16.537307833015785</c:v>
                </c:pt>
                <c:pt idx="1">
                  <c:v>14.28354087325711</c:v>
                </c:pt>
                <c:pt idx="2">
                  <c:v>12.041018930007414</c:v>
                </c:pt>
                <c:pt idx="3">
                  <c:v>9.8090242247828261</c:v>
                </c:pt>
                <c:pt idx="4">
                  <c:v>7.8842287175937678</c:v>
                </c:pt>
                <c:pt idx="5">
                  <c:v>6.0192385865440219</c:v>
                </c:pt>
                <c:pt idx="6">
                  <c:v>4.4524084541156084</c:v>
                </c:pt>
                <c:pt idx="7">
                  <c:v>3.246945465877741</c:v>
                </c:pt>
                <c:pt idx="8" formatCode="0.00">
                  <c:v>3.82</c:v>
                </c:pt>
                <c:pt idx="9">
                  <c:v>5.5659031128785257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49DE-004F-BF6E-F9BA4FEC75F9}"/>
            </c:ext>
          </c:extLst>
        </c:ser>
        <c:ser>
          <c:idx val="2"/>
          <c:order val="2"/>
          <c:tx>
            <c:v>Керосин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>
                    <a:lumMod val="75000"/>
                  </a:schemeClr>
                </a:solidFill>
              </a:ln>
              <a:effectLst/>
            </c:spPr>
          </c:marker>
          <c:xVal>
            <c:numRef>
              <c:f>'FIG (2)'!$AP$13:$AP$22</c:f>
              <c:numCache>
                <c:formatCode>General</c:formatCode>
                <c:ptCount val="10"/>
                <c:pt idx="0">
                  <c:v>3</c:v>
                </c:pt>
                <c:pt idx="1">
                  <c:v>3.2</c:v>
                </c:pt>
                <c:pt idx="2">
                  <c:v>3.4</c:v>
                </c:pt>
                <c:pt idx="3">
                  <c:v>3.6</c:v>
                </c:pt>
                <c:pt idx="4">
                  <c:v>3.8</c:v>
                </c:pt>
                <c:pt idx="5">
                  <c:v>4</c:v>
                </c:pt>
                <c:pt idx="6">
                  <c:v>4.2</c:v>
                </c:pt>
                <c:pt idx="7">
                  <c:v>4.4000000000000004</c:v>
                </c:pt>
                <c:pt idx="8">
                  <c:v>4.8</c:v>
                </c:pt>
                <c:pt idx="9">
                  <c:v>5</c:v>
                </c:pt>
              </c:numCache>
            </c:numRef>
          </c:xVal>
          <c:yVal>
            <c:numRef>
              <c:f>'FIG (2)'!$AS$13:$AS$22</c:f>
              <c:numCache>
                <c:formatCode>General</c:formatCode>
                <c:ptCount val="10"/>
                <c:pt idx="0">
                  <c:v>16.377487367366879</c:v>
                </c:pt>
                <c:pt idx="1">
                  <c:v>14.657892790609051</c:v>
                </c:pt>
                <c:pt idx="2">
                  <c:v>12.946638408606431</c:v>
                </c:pt>
                <c:pt idx="3">
                  <c:v>11.243192410926419</c:v>
                </c:pt>
                <c:pt idx="4">
                  <c:v>9.6249205797879736</c:v>
                </c:pt>
                <c:pt idx="5">
                  <c:v>8.25875612588578</c:v>
                </c:pt>
                <c:pt idx="6">
                  <c:v>6.8983568101821859</c:v>
                </c:pt>
                <c:pt idx="7">
                  <c:v>6.0260856741433475</c:v>
                </c:pt>
                <c:pt idx="8" formatCode="0.00">
                  <c:v>6.62</c:v>
                </c:pt>
                <c:pt idx="9">
                  <c:v>7.9243659046844437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49DE-004F-BF6E-F9BA4FEC75F9}"/>
            </c:ext>
          </c:extLst>
        </c:ser>
        <c:ser>
          <c:idx val="3"/>
          <c:order val="3"/>
          <c:tx>
            <c:v>Total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'FIG (2)'!$AP$13:$AP$22</c:f>
              <c:numCache>
                <c:formatCode>General</c:formatCode>
                <c:ptCount val="10"/>
                <c:pt idx="0">
                  <c:v>3</c:v>
                </c:pt>
                <c:pt idx="1">
                  <c:v>3.2</c:v>
                </c:pt>
                <c:pt idx="2">
                  <c:v>3.4</c:v>
                </c:pt>
                <c:pt idx="3">
                  <c:v>3.6</c:v>
                </c:pt>
                <c:pt idx="4">
                  <c:v>3.8</c:v>
                </c:pt>
                <c:pt idx="5">
                  <c:v>4</c:v>
                </c:pt>
                <c:pt idx="6">
                  <c:v>4.2</c:v>
                </c:pt>
                <c:pt idx="7">
                  <c:v>4.4000000000000004</c:v>
                </c:pt>
                <c:pt idx="8">
                  <c:v>4.8</c:v>
                </c:pt>
                <c:pt idx="9">
                  <c:v>5</c:v>
                </c:pt>
              </c:numCache>
            </c:numRef>
          </c:xVal>
          <c:yVal>
            <c:numRef>
              <c:f>'FIG (2)'!$AT$13:$AT$22</c:f>
              <c:numCache>
                <c:formatCode>General</c:formatCode>
                <c:ptCount val="10"/>
                <c:pt idx="0">
                  <c:v>41.996230207408175</c:v>
                </c:pt>
                <c:pt idx="1">
                  <c:v>36.270343652703161</c:v>
                </c:pt>
                <c:pt idx="2">
                  <c:v>30.572602923104412</c:v>
                </c:pt>
                <c:pt idx="3">
                  <c:v>24.971137870609567</c:v>
                </c:pt>
                <c:pt idx="4">
                  <c:v>20.719608021036748</c:v>
                </c:pt>
                <c:pt idx="5">
                  <c:v>17.247599061931943</c:v>
                </c:pt>
                <c:pt idx="6">
                  <c:v>14.576104365500678</c:v>
                </c:pt>
                <c:pt idx="7">
                  <c:v>13.152445208374099</c:v>
                </c:pt>
                <c:pt idx="8" formatCode="0.00">
                  <c:v>16.86</c:v>
                </c:pt>
                <c:pt idx="9">
                  <c:v>21.603269206468482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49DE-004F-BF6E-F9BA4FEC75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2480639"/>
        <c:axId val="258595679"/>
      </c:scatterChart>
      <c:valAx>
        <c:axId val="302480639"/>
        <c:scaling>
          <c:orientation val="minMax"/>
          <c:max val="5"/>
          <c:min val="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Т</a:t>
                </a:r>
                <a:r>
                  <a:rPr lang="ru-RU"/>
                  <a:t>С матрицы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ru-RU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ru-RU"/>
          </a:p>
        </c:txPr>
        <c:crossAx val="258595679"/>
        <c:crosses val="autoZero"/>
        <c:crossBetween val="midCat"/>
      </c:valAx>
      <c:valAx>
        <c:axId val="258595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ru-RU"/>
                  <a:t>Невязка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ru-RU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ru-RU"/>
          </a:p>
        </c:txPr>
        <c:crossAx val="30248063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'Physical properties (2)'!$G$5:$G$63</c:f>
              <c:numCache>
                <c:formatCode>0.00</c:formatCode>
                <c:ptCount val="59"/>
                <c:pt idx="0">
                  <c:v>1.7681195487614101</c:v>
                </c:pt>
                <c:pt idx="1">
                  <c:v>2.78732152400358</c:v>
                </c:pt>
                <c:pt idx="2">
                  <c:v>2.6629760662530502</c:v>
                </c:pt>
                <c:pt idx="3">
                  <c:v>1.2773679961861799</c:v>
                </c:pt>
                <c:pt idx="4">
                  <c:v>7.5819843140616197</c:v>
                </c:pt>
                <c:pt idx="5">
                  <c:v>5.82501041881582</c:v>
                </c:pt>
                <c:pt idx="6">
                  <c:v>9.6679313288177298</c:v>
                </c:pt>
                <c:pt idx="7">
                  <c:v>9.9984037080714305</c:v>
                </c:pt>
                <c:pt idx="8">
                  <c:v>9.5422169137487103</c:v>
                </c:pt>
                <c:pt idx="9">
                  <c:v>9.6660434982927494</c:v>
                </c:pt>
                <c:pt idx="10">
                  <c:v>5.6934282978142701</c:v>
                </c:pt>
                <c:pt idx="11">
                  <c:v>5.3600513423243896</c:v>
                </c:pt>
                <c:pt idx="12">
                  <c:v>10.0845394558031</c:v>
                </c:pt>
                <c:pt idx="13">
                  <c:v>4.3486378397867202</c:v>
                </c:pt>
                <c:pt idx="14">
                  <c:v>9.1286571515609793</c:v>
                </c:pt>
                <c:pt idx="15">
                  <c:v>4.2261079079022101</c:v>
                </c:pt>
                <c:pt idx="16">
                  <c:v>4.2400676848646199</c:v>
                </c:pt>
                <c:pt idx="17">
                  <c:v>4.2269645630098198</c:v>
                </c:pt>
                <c:pt idx="18">
                  <c:v>10.277476269307201</c:v>
                </c:pt>
                <c:pt idx="19">
                  <c:v>10.3538218766511</c:v>
                </c:pt>
                <c:pt idx="20">
                  <c:v>3.24191679066774</c:v>
                </c:pt>
                <c:pt idx="21">
                  <c:v>3.7445259603368002</c:v>
                </c:pt>
                <c:pt idx="22">
                  <c:v>9.4595382433634292</c:v>
                </c:pt>
                <c:pt idx="23">
                  <c:v>4.1837977654328702</c:v>
                </c:pt>
                <c:pt idx="24">
                  <c:v>10.9289549234761</c:v>
                </c:pt>
                <c:pt idx="25">
                  <c:v>10.756559760014399</c:v>
                </c:pt>
                <c:pt idx="26">
                  <c:v>10.1124921391112</c:v>
                </c:pt>
                <c:pt idx="27">
                  <c:v>8.0586083263023696</c:v>
                </c:pt>
                <c:pt idx="28">
                  <c:v>5.8611374938451899</c:v>
                </c:pt>
                <c:pt idx="29">
                  <c:v>4.6608782522677199</c:v>
                </c:pt>
                <c:pt idx="30">
                  <c:v>5.3705415127691998</c:v>
                </c:pt>
                <c:pt idx="31">
                  <c:v>6.1545655481715897</c:v>
                </c:pt>
                <c:pt idx="32">
                  <c:v>8.1248503369224103</c:v>
                </c:pt>
                <c:pt idx="33">
                  <c:v>8.2449414934587999</c:v>
                </c:pt>
                <c:pt idx="34">
                  <c:v>8.0057239441589907</c:v>
                </c:pt>
                <c:pt idx="35">
                  <c:v>8.0000172653143302</c:v>
                </c:pt>
                <c:pt idx="36">
                  <c:v>9.7736704501626797</c:v>
                </c:pt>
                <c:pt idx="37">
                  <c:v>9.5663424545495008</c:v>
                </c:pt>
                <c:pt idx="38">
                  <c:v>3.9144455776196199</c:v>
                </c:pt>
                <c:pt idx="39">
                  <c:v>12.7739139239893</c:v>
                </c:pt>
                <c:pt idx="40">
                  <c:v>12.8677572691939</c:v>
                </c:pt>
                <c:pt idx="41">
                  <c:v>11.6471805644585</c:v>
                </c:pt>
                <c:pt idx="42">
                  <c:v>14.9095919371753</c:v>
                </c:pt>
                <c:pt idx="43">
                  <c:v>14.0116010892578</c:v>
                </c:pt>
                <c:pt idx="44">
                  <c:v>15.015555591869299</c:v>
                </c:pt>
                <c:pt idx="45">
                  <c:v>14.399308399518301</c:v>
                </c:pt>
                <c:pt idx="46">
                  <c:v>10.9930208590776</c:v>
                </c:pt>
                <c:pt idx="47">
                  <c:v>9.7767964773184097</c:v>
                </c:pt>
                <c:pt idx="48">
                  <c:v>10.5773575377908</c:v>
                </c:pt>
                <c:pt idx="49">
                  <c:v>10.1975826495809</c:v>
                </c:pt>
                <c:pt idx="50">
                  <c:v>9.6936292824578398</c:v>
                </c:pt>
                <c:pt idx="51">
                  <c:v>10.762557781578399</c:v>
                </c:pt>
                <c:pt idx="52">
                  <c:v>10.447528537001901</c:v>
                </c:pt>
                <c:pt idx="53">
                  <c:v>12.6848715895177</c:v>
                </c:pt>
                <c:pt idx="54">
                  <c:v>14.8213003312976</c:v>
                </c:pt>
                <c:pt idx="55">
                  <c:v>14.6615202745998</c:v>
                </c:pt>
                <c:pt idx="56">
                  <c:v>15.1915112318597</c:v>
                </c:pt>
                <c:pt idx="57">
                  <c:v>5.3145554901545999</c:v>
                </c:pt>
                <c:pt idx="58">
                  <c:v>1.3902837120285301</c:v>
                </c:pt>
              </c:numCache>
            </c:numRef>
          </c:xVal>
          <c:yVal>
            <c:numRef>
              <c:f>'Physical properties (2)'!$H$5:$H$63</c:f>
              <c:numCache>
                <c:formatCode>0.00</c:formatCode>
                <c:ptCount val="59"/>
                <c:pt idx="0">
                  <c:v>1.710272</c:v>
                </c:pt>
                <c:pt idx="1">
                  <c:v>2.3662679999999998</c:v>
                </c:pt>
                <c:pt idx="2">
                  <c:v>4.1318929999999997E-2</c:v>
                </c:pt>
                <c:pt idx="3">
                  <c:v>8.5793540000000008E-3</c:v>
                </c:pt>
                <c:pt idx="4">
                  <c:v>8.166706E-2</c:v>
                </c:pt>
                <c:pt idx="5">
                  <c:v>0.22437670000000001</c:v>
                </c:pt>
                <c:pt idx="6">
                  <c:v>0.1879748</c:v>
                </c:pt>
                <c:pt idx="7">
                  <c:v>0.16886370000000001</c:v>
                </c:pt>
                <c:pt idx="8">
                  <c:v>0.19484779999999999</c:v>
                </c:pt>
                <c:pt idx="9">
                  <c:v>0.18111530000000001</c:v>
                </c:pt>
                <c:pt idx="10">
                  <c:v>0.31254330000000002</c:v>
                </c:pt>
                <c:pt idx="11">
                  <c:v>0.33357959999999998</c:v>
                </c:pt>
                <c:pt idx="12">
                  <c:v>0.20385049999999999</c:v>
                </c:pt>
                <c:pt idx="13">
                  <c:v>0.16380120000000001</c:v>
                </c:pt>
                <c:pt idx="14">
                  <c:v>0.1831247</c:v>
                </c:pt>
                <c:pt idx="15">
                  <c:v>1.3671050000000001E-2</c:v>
                </c:pt>
                <c:pt idx="16">
                  <c:v>0.41559570000000001</c:v>
                </c:pt>
                <c:pt idx="17">
                  <c:v>0.23588790000000001</c:v>
                </c:pt>
                <c:pt idx="18">
                  <c:v>0.1161938</c:v>
                </c:pt>
                <c:pt idx="19">
                  <c:v>0.28116849999999999</c:v>
                </c:pt>
                <c:pt idx="20">
                  <c:v>2.9801979999999999E-2</c:v>
                </c:pt>
                <c:pt idx="21">
                  <c:v>4.9892440000000003E-2</c:v>
                </c:pt>
                <c:pt idx="22">
                  <c:v>0.14554800000000001</c:v>
                </c:pt>
                <c:pt idx="23">
                  <c:v>0.18050450000000001</c:v>
                </c:pt>
                <c:pt idx="24">
                  <c:v>0.19985269999999999</c:v>
                </c:pt>
                <c:pt idx="25">
                  <c:v>0.19894829999999999</c:v>
                </c:pt>
                <c:pt idx="26">
                  <c:v>0.24893480000000001</c:v>
                </c:pt>
                <c:pt idx="27">
                  <c:v>0.1297314</c:v>
                </c:pt>
                <c:pt idx="28">
                  <c:v>0.10947229999999999</c:v>
                </c:pt>
                <c:pt idx="29">
                  <c:v>0.48254540000000001</c:v>
                </c:pt>
                <c:pt idx="30">
                  <c:v>0.47422229999999999</c:v>
                </c:pt>
                <c:pt idx="31">
                  <c:v>0.10205939999999999</c:v>
                </c:pt>
                <c:pt idx="32">
                  <c:v>0.36284899999999998</c:v>
                </c:pt>
                <c:pt idx="33">
                  <c:v>0.9828616</c:v>
                </c:pt>
                <c:pt idx="34">
                  <c:v>0.76377729999999999</c:v>
                </c:pt>
                <c:pt idx="35">
                  <c:v>0.52030160000000003</c:v>
                </c:pt>
                <c:pt idx="36">
                  <c:v>0.1013612</c:v>
                </c:pt>
                <c:pt idx="37">
                  <c:v>0.1291081</c:v>
                </c:pt>
                <c:pt idx="38">
                  <c:v>3.6250150000000002E-2</c:v>
                </c:pt>
                <c:pt idx="39">
                  <c:v>0.26271499999999998</c:v>
                </c:pt>
                <c:pt idx="40">
                  <c:v>0.36477199999999999</c:v>
                </c:pt>
                <c:pt idx="41">
                  <c:v>0.2327129</c:v>
                </c:pt>
                <c:pt idx="42">
                  <c:v>0.43152679999999999</c:v>
                </c:pt>
                <c:pt idx="43">
                  <c:v>0.39127489999999998</c:v>
                </c:pt>
                <c:pt idx="44">
                  <c:v>0.56620910000000002</c:v>
                </c:pt>
                <c:pt idx="45">
                  <c:v>0.37702140000000001</c:v>
                </c:pt>
                <c:pt idx="46">
                  <c:v>0.49227959999999998</c:v>
                </c:pt>
                <c:pt idx="47">
                  <c:v>0.15994040000000001</c:v>
                </c:pt>
                <c:pt idx="48">
                  <c:v>0.16207170000000001</c:v>
                </c:pt>
                <c:pt idx="49">
                  <c:v>0.1097712</c:v>
                </c:pt>
                <c:pt idx="50">
                  <c:v>0.44625880000000001</c:v>
                </c:pt>
                <c:pt idx="51">
                  <c:v>0.39740560000000003</c:v>
                </c:pt>
                <c:pt idx="52">
                  <c:v>0.43769599999999997</c:v>
                </c:pt>
                <c:pt idx="53">
                  <c:v>0.64160470000000003</c:v>
                </c:pt>
                <c:pt idx="54">
                  <c:v>0.69535170000000002</c:v>
                </c:pt>
                <c:pt idx="55">
                  <c:v>2.6926909999999999</c:v>
                </c:pt>
                <c:pt idx="56">
                  <c:v>1.3335109999999999</c:v>
                </c:pt>
                <c:pt idx="57">
                  <c:v>1.4536819999999999</c:v>
                </c:pt>
                <c:pt idx="58">
                  <c:v>5.438548E-2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3EF-FD40-8808-21A540A409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55005567"/>
        <c:axId val="168657407"/>
      </c:scatterChart>
      <c:valAx>
        <c:axId val="13550055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8657407"/>
        <c:crossesAt val="1.0000000000000003E-4"/>
        <c:crossBetween val="midCat"/>
      </c:valAx>
      <c:valAx>
        <c:axId val="168657407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55005567"/>
        <c:crossesAt val="1.0000000000000004E-5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'Physical properties (2)'!$G$9:$G$63</c:f>
              <c:numCache>
                <c:formatCode>0.00</c:formatCode>
                <c:ptCount val="55"/>
                <c:pt idx="0">
                  <c:v>7.5819843140616197</c:v>
                </c:pt>
                <c:pt idx="1">
                  <c:v>5.82501041881582</c:v>
                </c:pt>
                <c:pt idx="2">
                  <c:v>9.6679313288177298</c:v>
                </c:pt>
                <c:pt idx="3">
                  <c:v>9.9984037080714305</c:v>
                </c:pt>
                <c:pt idx="4">
                  <c:v>9.5422169137487103</c:v>
                </c:pt>
                <c:pt idx="5">
                  <c:v>9.6660434982927494</c:v>
                </c:pt>
                <c:pt idx="6">
                  <c:v>5.6934282978142701</c:v>
                </c:pt>
                <c:pt idx="7">
                  <c:v>5.3600513423243896</c:v>
                </c:pt>
                <c:pt idx="8">
                  <c:v>10.0845394558031</c:v>
                </c:pt>
                <c:pt idx="9">
                  <c:v>4.3486378397867202</c:v>
                </c:pt>
                <c:pt idx="10">
                  <c:v>9.1286571515609793</c:v>
                </c:pt>
                <c:pt idx="11">
                  <c:v>4.2261079079022101</c:v>
                </c:pt>
                <c:pt idx="12">
                  <c:v>4.2400676848646199</c:v>
                </c:pt>
                <c:pt idx="13">
                  <c:v>4.2269645630098198</c:v>
                </c:pt>
                <c:pt idx="14">
                  <c:v>10.277476269307201</c:v>
                </c:pt>
                <c:pt idx="15">
                  <c:v>10.3538218766511</c:v>
                </c:pt>
                <c:pt idx="16">
                  <c:v>3.24191679066774</c:v>
                </c:pt>
                <c:pt idx="17">
                  <c:v>3.7445259603368002</c:v>
                </c:pt>
                <c:pt idx="18">
                  <c:v>9.4595382433634292</c:v>
                </c:pt>
                <c:pt idx="19">
                  <c:v>4.1837977654328702</c:v>
                </c:pt>
                <c:pt idx="20">
                  <c:v>10.9289549234761</c:v>
                </c:pt>
                <c:pt idx="21">
                  <c:v>10.756559760014399</c:v>
                </c:pt>
                <c:pt idx="22">
                  <c:v>10.1124921391112</c:v>
                </c:pt>
                <c:pt idx="23">
                  <c:v>8.0586083263023696</c:v>
                </c:pt>
                <c:pt idx="24">
                  <c:v>5.8611374938451899</c:v>
                </c:pt>
                <c:pt idx="25">
                  <c:v>4.6608782522677199</c:v>
                </c:pt>
                <c:pt idx="26">
                  <c:v>5.3705415127691998</c:v>
                </c:pt>
                <c:pt idx="27">
                  <c:v>6.1545655481715897</c:v>
                </c:pt>
                <c:pt idx="28">
                  <c:v>8.1248503369224103</c:v>
                </c:pt>
                <c:pt idx="29">
                  <c:v>8.2449414934587999</c:v>
                </c:pt>
                <c:pt idx="30">
                  <c:v>8.0057239441589907</c:v>
                </c:pt>
                <c:pt idx="31">
                  <c:v>8.0000172653143302</c:v>
                </c:pt>
                <c:pt idx="32">
                  <c:v>9.7736704501626797</c:v>
                </c:pt>
                <c:pt idx="33">
                  <c:v>9.5663424545495008</c:v>
                </c:pt>
                <c:pt idx="34">
                  <c:v>3.9144455776196199</c:v>
                </c:pt>
                <c:pt idx="35">
                  <c:v>12.7739139239893</c:v>
                </c:pt>
                <c:pt idx="36">
                  <c:v>12.8677572691939</c:v>
                </c:pt>
                <c:pt idx="37">
                  <c:v>11.6471805644585</c:v>
                </c:pt>
                <c:pt idx="38">
                  <c:v>14.9095919371753</c:v>
                </c:pt>
                <c:pt idx="39">
                  <c:v>14.0116010892578</c:v>
                </c:pt>
                <c:pt idx="40">
                  <c:v>15.015555591869299</c:v>
                </c:pt>
                <c:pt idx="41">
                  <c:v>14.399308399518301</c:v>
                </c:pt>
                <c:pt idx="42">
                  <c:v>10.9930208590776</c:v>
                </c:pt>
                <c:pt idx="43">
                  <c:v>9.7767964773184097</c:v>
                </c:pt>
                <c:pt idx="44">
                  <c:v>10.5773575377908</c:v>
                </c:pt>
                <c:pt idx="45">
                  <c:v>10.1975826495809</c:v>
                </c:pt>
                <c:pt idx="46">
                  <c:v>9.6936292824578398</c:v>
                </c:pt>
                <c:pt idx="47">
                  <c:v>10.762557781578399</c:v>
                </c:pt>
                <c:pt idx="48">
                  <c:v>10.447528537001901</c:v>
                </c:pt>
                <c:pt idx="49">
                  <c:v>12.6848715895177</c:v>
                </c:pt>
                <c:pt idx="50">
                  <c:v>14.8213003312976</c:v>
                </c:pt>
                <c:pt idx="51">
                  <c:v>14.6615202745998</c:v>
                </c:pt>
                <c:pt idx="52">
                  <c:v>15.1915112318597</c:v>
                </c:pt>
                <c:pt idx="53">
                  <c:v>5.3145554901545999</c:v>
                </c:pt>
                <c:pt idx="54">
                  <c:v>1.3902837120285301</c:v>
                </c:pt>
              </c:numCache>
            </c:numRef>
          </c:xVal>
          <c:yVal>
            <c:numRef>
              <c:f>'Physical properties (2)'!$H$9:$H$63</c:f>
              <c:numCache>
                <c:formatCode>0.00</c:formatCode>
                <c:ptCount val="55"/>
                <c:pt idx="0">
                  <c:v>8.166706E-2</c:v>
                </c:pt>
                <c:pt idx="1">
                  <c:v>0.22437670000000001</c:v>
                </c:pt>
                <c:pt idx="2">
                  <c:v>0.1879748</c:v>
                </c:pt>
                <c:pt idx="3">
                  <c:v>0.16886370000000001</c:v>
                </c:pt>
                <c:pt idx="4">
                  <c:v>0.19484779999999999</c:v>
                </c:pt>
                <c:pt idx="5">
                  <c:v>0.18111530000000001</c:v>
                </c:pt>
                <c:pt idx="6">
                  <c:v>0.31254330000000002</c:v>
                </c:pt>
                <c:pt idx="7">
                  <c:v>0.33357959999999998</c:v>
                </c:pt>
                <c:pt idx="8">
                  <c:v>0.20385049999999999</c:v>
                </c:pt>
                <c:pt idx="9">
                  <c:v>0.16380120000000001</c:v>
                </c:pt>
                <c:pt idx="10">
                  <c:v>0.1831247</c:v>
                </c:pt>
                <c:pt idx="11">
                  <c:v>1.3671050000000001E-2</c:v>
                </c:pt>
                <c:pt idx="12">
                  <c:v>0.41559570000000001</c:v>
                </c:pt>
                <c:pt idx="13">
                  <c:v>0.23588790000000001</c:v>
                </c:pt>
                <c:pt idx="14">
                  <c:v>0.1161938</c:v>
                </c:pt>
                <c:pt idx="15">
                  <c:v>0.28116849999999999</c:v>
                </c:pt>
                <c:pt idx="16">
                  <c:v>2.9801979999999999E-2</c:v>
                </c:pt>
                <c:pt idx="17">
                  <c:v>4.9892440000000003E-2</c:v>
                </c:pt>
                <c:pt idx="18">
                  <c:v>0.14554800000000001</c:v>
                </c:pt>
                <c:pt idx="19">
                  <c:v>0.18050450000000001</c:v>
                </c:pt>
                <c:pt idx="20">
                  <c:v>0.19985269999999999</c:v>
                </c:pt>
                <c:pt idx="21">
                  <c:v>0.19894829999999999</c:v>
                </c:pt>
                <c:pt idx="22">
                  <c:v>0.24893480000000001</c:v>
                </c:pt>
                <c:pt idx="23">
                  <c:v>0.1297314</c:v>
                </c:pt>
                <c:pt idx="24">
                  <c:v>0.10947229999999999</c:v>
                </c:pt>
                <c:pt idx="25">
                  <c:v>0.48254540000000001</c:v>
                </c:pt>
                <c:pt idx="26">
                  <c:v>0.47422229999999999</c:v>
                </c:pt>
                <c:pt idx="27">
                  <c:v>0.10205939999999999</c:v>
                </c:pt>
                <c:pt idx="28">
                  <c:v>0.36284899999999998</c:v>
                </c:pt>
                <c:pt idx="29">
                  <c:v>0.9828616</c:v>
                </c:pt>
                <c:pt idx="30">
                  <c:v>0.76377729999999999</c:v>
                </c:pt>
                <c:pt idx="31">
                  <c:v>0.52030160000000003</c:v>
                </c:pt>
                <c:pt idx="32">
                  <c:v>0.1013612</c:v>
                </c:pt>
                <c:pt idx="33">
                  <c:v>0.1291081</c:v>
                </c:pt>
                <c:pt idx="34">
                  <c:v>3.6250150000000002E-2</c:v>
                </c:pt>
                <c:pt idx="35">
                  <c:v>0.26271499999999998</c:v>
                </c:pt>
                <c:pt idx="36">
                  <c:v>0.36477199999999999</c:v>
                </c:pt>
                <c:pt idx="37">
                  <c:v>0.2327129</c:v>
                </c:pt>
                <c:pt idx="38">
                  <c:v>0.43152679999999999</c:v>
                </c:pt>
                <c:pt idx="39">
                  <c:v>0.39127489999999998</c:v>
                </c:pt>
                <c:pt idx="40">
                  <c:v>0.56620910000000002</c:v>
                </c:pt>
                <c:pt idx="41">
                  <c:v>0.37702140000000001</c:v>
                </c:pt>
                <c:pt idx="42">
                  <c:v>0.49227959999999998</c:v>
                </c:pt>
                <c:pt idx="43">
                  <c:v>0.15994040000000001</c:v>
                </c:pt>
                <c:pt idx="44">
                  <c:v>0.16207170000000001</c:v>
                </c:pt>
                <c:pt idx="45">
                  <c:v>0.1097712</c:v>
                </c:pt>
                <c:pt idx="46">
                  <c:v>0.44625880000000001</c:v>
                </c:pt>
                <c:pt idx="47">
                  <c:v>0.39740560000000003</c:v>
                </c:pt>
                <c:pt idx="48">
                  <c:v>0.43769599999999997</c:v>
                </c:pt>
                <c:pt idx="49">
                  <c:v>0.64160470000000003</c:v>
                </c:pt>
                <c:pt idx="50">
                  <c:v>0.69535170000000002</c:v>
                </c:pt>
                <c:pt idx="51">
                  <c:v>2.6926909999999999</c:v>
                </c:pt>
                <c:pt idx="52">
                  <c:v>1.3335109999999999</c:v>
                </c:pt>
                <c:pt idx="53">
                  <c:v>1.4536819999999999</c:v>
                </c:pt>
                <c:pt idx="54">
                  <c:v>5.438548E-2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1BB-F744-A4C6-16131A3BFC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55005567"/>
        <c:axId val="168657407"/>
      </c:scatterChart>
      <c:valAx>
        <c:axId val="13550055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8657407"/>
        <c:crossesAt val="1.0000000000000003E-4"/>
        <c:crossBetween val="midCat"/>
      </c:valAx>
      <c:valAx>
        <c:axId val="168657407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55005567"/>
        <c:crossesAt val="1.0000000000000004E-5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'Fsp-Qz(a)'!$B$19</c:f>
              <c:strCache>
                <c:ptCount val="1"/>
                <c:pt idx="0">
                  <c:v>Н1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'Fsp-Qz(a)'!$A$20:$A$27</c:f>
              <c:numCache>
                <c:formatCode>General</c:formatCode>
                <c:ptCount val="8"/>
                <c:pt idx="0">
                  <c:v>3</c:v>
                </c:pt>
                <c:pt idx="1">
                  <c:v>3.4</c:v>
                </c:pt>
                <c:pt idx="2">
                  <c:v>3.8</c:v>
                </c:pt>
                <c:pt idx="3">
                  <c:v>4</c:v>
                </c:pt>
                <c:pt idx="4">
                  <c:v>4.5999999999999996</c:v>
                </c:pt>
                <c:pt idx="5">
                  <c:v>4.6500000000000004</c:v>
                </c:pt>
                <c:pt idx="6">
                  <c:v>4.7</c:v>
                </c:pt>
                <c:pt idx="7">
                  <c:v>5</c:v>
                </c:pt>
              </c:numCache>
            </c:numRef>
          </c:xVal>
          <c:yVal>
            <c:numRef>
              <c:f>'Fsp-Qz(a)'!$B$20:$B$27</c:f>
              <c:numCache>
                <c:formatCode>0.00</c:formatCode>
                <c:ptCount val="8"/>
                <c:pt idx="0">
                  <c:v>49.322065088108531</c:v>
                </c:pt>
                <c:pt idx="1">
                  <c:v>40.076878624356866</c:v>
                </c:pt>
                <c:pt idx="2">
                  <c:v>31.8424476981738</c:v>
                </c:pt>
                <c:pt idx="3">
                  <c:v>28.485883012733531</c:v>
                </c:pt>
                <c:pt idx="4">
                  <c:v>25.030709442329055</c:v>
                </c:pt>
                <c:pt idx="7">
                  <c:v>33.435221183913335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FBF-8343-AA86-77863ED963BF}"/>
            </c:ext>
          </c:extLst>
        </c:ser>
        <c:ser>
          <c:idx val="1"/>
          <c:order val="1"/>
          <c:tx>
            <c:strRef>
              <c:f>'Fsp-Qz(a)'!$C$19</c:f>
              <c:strCache>
                <c:ptCount val="1"/>
                <c:pt idx="0">
                  <c:v>Н2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'Fsp-Qz(a)'!$A$20:$A$27</c:f>
              <c:numCache>
                <c:formatCode>General</c:formatCode>
                <c:ptCount val="8"/>
                <c:pt idx="0">
                  <c:v>3</c:v>
                </c:pt>
                <c:pt idx="1">
                  <c:v>3.4</c:v>
                </c:pt>
                <c:pt idx="2">
                  <c:v>3.8</c:v>
                </c:pt>
                <c:pt idx="3">
                  <c:v>4</c:v>
                </c:pt>
                <c:pt idx="4">
                  <c:v>4.5999999999999996</c:v>
                </c:pt>
                <c:pt idx="5">
                  <c:v>4.6500000000000004</c:v>
                </c:pt>
                <c:pt idx="6">
                  <c:v>4.7</c:v>
                </c:pt>
                <c:pt idx="7">
                  <c:v>5</c:v>
                </c:pt>
              </c:numCache>
            </c:numRef>
          </c:xVal>
          <c:yVal>
            <c:numRef>
              <c:f>'Fsp-Qz(a)'!$C$20:$C$27</c:f>
              <c:numCache>
                <c:formatCode>0.00</c:formatCode>
                <c:ptCount val="8"/>
                <c:pt idx="0">
                  <c:v>11.280797170885943</c:v>
                </c:pt>
                <c:pt idx="1">
                  <c:v>8.0305938501496215</c:v>
                </c:pt>
                <c:pt idx="2">
                  <c:v>5.1490021942341055</c:v>
                </c:pt>
                <c:pt idx="3">
                  <c:v>3.9815014590432032</c:v>
                </c:pt>
                <c:pt idx="4">
                  <c:v>2.5678160767241573</c:v>
                </c:pt>
                <c:pt idx="5">
                  <c:v>2.7153019874169111</c:v>
                </c:pt>
                <c:pt idx="6">
                  <c:v>2.9302855295777199</c:v>
                </c:pt>
                <c:pt idx="7">
                  <c:v>4.7405866346718089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FBF-8343-AA86-77863ED963BF}"/>
            </c:ext>
          </c:extLst>
        </c:ser>
        <c:ser>
          <c:idx val="2"/>
          <c:order val="2"/>
          <c:tx>
            <c:strRef>
              <c:f>'Fsp-Qz(a)'!$D$19</c:f>
              <c:strCache>
                <c:ptCount val="1"/>
                <c:pt idx="0">
                  <c:v>Н3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'Fsp-Qz(a)'!$A$20:$A$27</c:f>
              <c:numCache>
                <c:formatCode>General</c:formatCode>
                <c:ptCount val="8"/>
                <c:pt idx="0">
                  <c:v>3</c:v>
                </c:pt>
                <c:pt idx="1">
                  <c:v>3.4</c:v>
                </c:pt>
                <c:pt idx="2">
                  <c:v>3.8</c:v>
                </c:pt>
                <c:pt idx="3">
                  <c:v>4</c:v>
                </c:pt>
                <c:pt idx="4">
                  <c:v>4.5999999999999996</c:v>
                </c:pt>
                <c:pt idx="5">
                  <c:v>4.6500000000000004</c:v>
                </c:pt>
                <c:pt idx="6">
                  <c:v>4.7</c:v>
                </c:pt>
                <c:pt idx="7">
                  <c:v>5</c:v>
                </c:pt>
              </c:numCache>
            </c:numRef>
          </c:xVal>
          <c:yVal>
            <c:numRef>
              <c:f>'Fsp-Qz(a)'!$D$20:$D$27</c:f>
              <c:numCache>
                <c:formatCode>0.00</c:formatCode>
                <c:ptCount val="8"/>
                <c:pt idx="0">
                  <c:v>20.592532659193417</c:v>
                </c:pt>
                <c:pt idx="1">
                  <c:v>17.17532873546492</c:v>
                </c:pt>
                <c:pt idx="2">
                  <c:v>13.581671029944268</c:v>
                </c:pt>
                <c:pt idx="3">
                  <c:v>11.861792471665009</c:v>
                </c:pt>
                <c:pt idx="4">
                  <c:v>8.5535651391398382</c:v>
                </c:pt>
                <c:pt idx="5">
                  <c:v>8.7760774023686192</c:v>
                </c:pt>
                <c:pt idx="6">
                  <c:v>9.2148777468889254</c:v>
                </c:pt>
                <c:pt idx="7">
                  <c:v>12.396717657687175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FBF-8343-AA86-77863ED963BF}"/>
            </c:ext>
          </c:extLst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'Fsp-Qz(a)'!$A$20:$A$27</c:f>
              <c:numCache>
                <c:formatCode>General</c:formatCode>
                <c:ptCount val="8"/>
                <c:pt idx="0">
                  <c:v>3</c:v>
                </c:pt>
                <c:pt idx="1">
                  <c:v>3.4</c:v>
                </c:pt>
                <c:pt idx="2">
                  <c:v>3.8</c:v>
                </c:pt>
                <c:pt idx="3">
                  <c:v>4</c:v>
                </c:pt>
                <c:pt idx="4">
                  <c:v>4.5999999999999996</c:v>
                </c:pt>
                <c:pt idx="5">
                  <c:v>4.6500000000000004</c:v>
                </c:pt>
                <c:pt idx="6">
                  <c:v>4.7</c:v>
                </c:pt>
                <c:pt idx="7">
                  <c:v>5</c:v>
                </c:pt>
              </c:numCache>
            </c:numRef>
          </c:xVal>
          <c:yVal>
            <c:numRef>
              <c:f>'Fsp-Qz(a)'!$F$20:$F$27</c:f>
              <c:numCache>
                <c:formatCode>0.00</c:formatCode>
                <c:ptCount val="8"/>
                <c:pt idx="0">
                  <c:v>46.43</c:v>
                </c:pt>
                <c:pt idx="1">
                  <c:v>28.99</c:v>
                </c:pt>
                <c:pt idx="2">
                  <c:v>17.97</c:v>
                </c:pt>
                <c:pt idx="3">
                  <c:v>14.8</c:v>
                </c:pt>
                <c:pt idx="4">
                  <c:v>14.45</c:v>
                </c:pt>
                <c:pt idx="5">
                  <c:v>15.033534706578841</c:v>
                </c:pt>
                <c:pt idx="6">
                  <c:v>15.706536589210412</c:v>
                </c:pt>
                <c:pt idx="7">
                  <c:v>21.68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FBF-8343-AA86-77863ED963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060671"/>
        <c:axId val="171014831"/>
      </c:scatterChart>
      <c:valAx>
        <c:axId val="394060671"/>
        <c:scaling>
          <c:orientation val="minMax"/>
          <c:min val="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1014831"/>
        <c:crosses val="autoZero"/>
        <c:crossBetween val="midCat"/>
      </c:valAx>
      <c:valAx>
        <c:axId val="171014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9406067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'Fsp-Qz(a)'!$B$2:$B$15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'Fsp-Qz(a)'!$C$2:$C$15</c:f>
              <c:numCache>
                <c:formatCode>0.00</c:formatCode>
                <c:ptCount val="14"/>
                <c:pt idx="0">
                  <c:v>2.7364999999999999</c:v>
                </c:pt>
                <c:pt idx="1">
                  <c:v>2.9008333333333329</c:v>
                </c:pt>
                <c:pt idx="2">
                  <c:v>2.6104499999999997</c:v>
                </c:pt>
                <c:pt idx="3">
                  <c:v>2.5560333333333327</c:v>
                </c:pt>
                <c:pt idx="4">
                  <c:v>2.6092666666666666</c:v>
                </c:pt>
                <c:pt idx="5">
                  <c:v>2.456433333333333</c:v>
                </c:pt>
                <c:pt idx="6">
                  <c:v>2.7652333333333337</c:v>
                </c:pt>
                <c:pt idx="7">
                  <c:v>2.6742833333333333</c:v>
                </c:pt>
                <c:pt idx="8">
                  <c:v>2.6781666666666668</c:v>
                </c:pt>
                <c:pt idx="9">
                  <c:v>2.6036333333333337</c:v>
                </c:pt>
                <c:pt idx="10">
                  <c:v>2.7102166666666667</c:v>
                </c:pt>
                <c:pt idx="12">
                  <c:v>2.6643916666666669</c:v>
                </c:pt>
                <c:pt idx="13">
                  <c:v>2.8368666666666664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4C-124E-8397-0F6843E3A901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'Fsp-Qz(a)'!$B$2:$B$15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'Fsp-Qz(a)'!$D$2:$D$15</c:f>
              <c:numCache>
                <c:formatCode>0.00</c:formatCode>
                <c:ptCount val="14"/>
                <c:pt idx="0">
                  <c:v>3.883083333333333</c:v>
                </c:pt>
                <c:pt idx="1">
                  <c:v>4.0173666666666668</c:v>
                </c:pt>
                <c:pt idx="2">
                  <c:v>3.9535333333333336</c:v>
                </c:pt>
                <c:pt idx="3">
                  <c:v>3.7359500000000003</c:v>
                </c:pt>
                <c:pt idx="4">
                  <c:v>3.7639666666666667</c:v>
                </c:pt>
                <c:pt idx="5">
                  <c:v>3.7282000000000002</c:v>
                </c:pt>
                <c:pt idx="6">
                  <c:v>4.0027833333333334</c:v>
                </c:pt>
                <c:pt idx="7">
                  <c:v>3.9322166666666671</c:v>
                </c:pt>
                <c:pt idx="8">
                  <c:v>3.8963999999999999</c:v>
                </c:pt>
                <c:pt idx="9">
                  <c:v>3.50685</c:v>
                </c:pt>
                <c:pt idx="10">
                  <c:v>3.9132833333333337</c:v>
                </c:pt>
                <c:pt idx="12">
                  <c:v>4.0954666666666659</c:v>
                </c:pt>
                <c:pt idx="13">
                  <c:v>3.6466333333333338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4C-124E-8397-0F6843E3A901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'Fsp-Qz(a)'!$B$2:$B$15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'Fsp-Qz(a)'!$E$2:$E$15</c:f>
              <c:numCache>
                <c:formatCode>0.00</c:formatCode>
                <c:ptCount val="14"/>
                <c:pt idx="0">
                  <c:v>3.4303666666666666</c:v>
                </c:pt>
                <c:pt idx="1">
                  <c:v>3.6218000000000004</c:v>
                </c:pt>
                <c:pt idx="2">
                  <c:v>3.2770166666666665</c:v>
                </c:pt>
                <c:pt idx="3">
                  <c:v>3.4068499999999999</c:v>
                </c:pt>
                <c:pt idx="4">
                  <c:v>3.2498</c:v>
                </c:pt>
                <c:pt idx="5">
                  <c:v>3.1664500000000007</c:v>
                </c:pt>
                <c:pt idx="6">
                  <c:v>3.5467666666666666</c:v>
                </c:pt>
                <c:pt idx="7">
                  <c:v>3.4710666666666667</c:v>
                </c:pt>
                <c:pt idx="8">
                  <c:v>3.4365000000000001</c:v>
                </c:pt>
                <c:pt idx="10">
                  <c:v>3.3540166666666664</c:v>
                </c:pt>
                <c:pt idx="12">
                  <c:v>3.7474166666666666</c:v>
                </c:pt>
                <c:pt idx="13">
                  <c:v>3.5400666666666663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4C-124E-8397-0F6843E3A9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scatterChart>
        <c:scatterStyle val="smoothMarker"/>
        <c:varyColors val="0"/>
        <c:ser>
          <c:idx val="3"/>
          <c:order val="3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'Fsp-Qz(a)'!$H$20:$H$32</c:f>
              <c:numCache>
                <c:formatCode>0.00</c:formatCode>
                <c:ptCount val="1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</c:numCache>
            </c:numRef>
          </c:xVal>
          <c:yVal>
            <c:numRef>
              <c:f>'Fsp-Qz(a)'!$I$20:$I$32</c:f>
              <c:numCache>
                <c:formatCode>0.00</c:formatCode>
                <c:ptCount val="13"/>
                <c:pt idx="0">
                  <c:v>4.5999999999999996</c:v>
                </c:pt>
                <c:pt idx="1">
                  <c:v>4.3662606046737915</c:v>
                </c:pt>
                <c:pt idx="2">
                  <c:v>4.1443981886796406</c:v>
                </c:pt>
                <c:pt idx="3">
                  <c:v>3.9338092481115954</c:v>
                </c:pt>
                <c:pt idx="4">
                  <c:v>3.7339209448545851</c:v>
                </c:pt>
                <c:pt idx="5">
                  <c:v>3.5441895483662869</c:v>
                </c:pt>
                <c:pt idx="6">
                  <c:v>3.3640989566365906</c:v>
                </c:pt>
                <c:pt idx="7">
                  <c:v>3.1931592923014254</c:v>
                </c:pt>
                <c:pt idx="8">
                  <c:v>3.0309055700921217</c:v>
                </c:pt>
                <c:pt idx="9">
                  <c:v>2.8768964319955637</c:v>
                </c:pt>
                <c:pt idx="10">
                  <c:v>2.7307129466845277</c:v>
                </c:pt>
                <c:pt idx="11">
                  <c:v>2.5919574699524648</c:v>
                </c:pt>
                <c:pt idx="12">
                  <c:v>2.4602525630529133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44C-124E-8397-0F6843E3A901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'Fsp-Qz(a)'!$H$20:$H$32</c:f>
              <c:numCache>
                <c:formatCode>0.00</c:formatCode>
                <c:ptCount val="1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</c:numCache>
            </c:numRef>
          </c:xVal>
          <c:yVal>
            <c:numRef>
              <c:f>'Fsp-Qz(a)'!$J$20:$J$32</c:f>
              <c:numCache>
                <c:formatCode>0.00</c:formatCode>
                <c:ptCount val="13"/>
                <c:pt idx="0">
                  <c:v>4.5999999999999996</c:v>
                </c:pt>
                <c:pt idx="1">
                  <c:v>4.5072512294980367</c:v>
                </c:pt>
                <c:pt idx="2">
                  <c:v>4.4163725316981672</c:v>
                </c:pt>
                <c:pt idx="3">
                  <c:v>4.3273262007430278</c:v>
                </c:pt>
                <c:pt idx="4">
                  <c:v>4.2400752910300179</c:v>
                </c:pt>
                <c:pt idx="5">
                  <c:v>4.1545836018824565</c:v>
                </c:pt>
                <c:pt idx="6">
                  <c:v>4.0708156625298013</c:v>
                </c:pt>
                <c:pt idx="7">
                  <c:v>3.9887367173907213</c:v>
                </c:pt>
                <c:pt idx="8">
                  <c:v>3.90831271165289</c:v>
                </c:pt>
                <c:pt idx="9">
                  <c:v>3.8295102771435432</c:v>
                </c:pt>
                <c:pt idx="10">
                  <c:v>3.752296718484915</c:v>
                </c:pt>
                <c:pt idx="11">
                  <c:v>3.6766399995288226</c:v>
                </c:pt>
                <c:pt idx="12">
                  <c:v>3.602508730064772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D44C-124E-8397-0F6843E3A901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'Fsp-Qz(a)'!$H$20:$H$32</c:f>
              <c:numCache>
                <c:formatCode>0.00</c:formatCode>
                <c:ptCount val="1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</c:numCache>
            </c:numRef>
          </c:xVal>
          <c:yVal>
            <c:numRef>
              <c:f>'Fsp-Qz(a)'!$K$20:$K$32</c:f>
              <c:numCache>
                <c:formatCode>0.00</c:formatCode>
                <c:ptCount val="13"/>
                <c:pt idx="0">
                  <c:v>4.5999999999999996</c:v>
                </c:pt>
                <c:pt idx="1">
                  <c:v>4.4388420024793813</c:v>
                </c:pt>
                <c:pt idx="2">
                  <c:v>4.2833300702119921</c:v>
                </c:pt>
                <c:pt idx="3">
                  <c:v>4.1332663969869463</c:v>
                </c:pt>
                <c:pt idx="4">
                  <c:v>3.9884601066048426</c:v>
                </c:pt>
                <c:pt idx="5">
                  <c:v>3.8487270100893411</c:v>
                </c:pt>
                <c:pt idx="6">
                  <c:v>3.7138893714046639</c:v>
                </c:pt>
                <c:pt idx="7">
                  <c:v>3.5837756813810375</c:v>
                </c:pt>
                <c:pt idx="8">
                  <c:v>3.4582204395605034</c:v>
                </c:pt>
                <c:pt idx="9">
                  <c:v>3.3370639436856249</c:v>
                </c:pt>
                <c:pt idx="10">
                  <c:v>3.2201520865633135</c:v>
                </c:pt>
                <c:pt idx="11">
                  <c:v>3.1073361600454037</c:v>
                </c:pt>
                <c:pt idx="12">
                  <c:v>2.9984726658766379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D44C-124E-8397-0F6843E3A9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'Fsp-Qz(a)'!$M$20:$M$33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'Fsp-Qz(a)'!$R$20:$R$33</c:f>
              <c:numCache>
                <c:formatCode>0.0</c:formatCode>
                <c:ptCount val="14"/>
                <c:pt idx="0">
                  <c:v>12.445180372419037</c:v>
                </c:pt>
                <c:pt idx="1">
                  <c:v>16.230451635973772</c:v>
                </c:pt>
                <c:pt idx="2">
                  <c:v>2.156705286230483</c:v>
                </c:pt>
                <c:pt idx="3">
                  <c:v>3.7033547142914967</c:v>
                </c:pt>
                <c:pt idx="4">
                  <c:v>4.0785898212054077</c:v>
                </c:pt>
                <c:pt idx="5">
                  <c:v>9.173189007841323</c:v>
                </c:pt>
                <c:pt idx="6">
                  <c:v>26.321139676169299</c:v>
                </c:pt>
                <c:pt idx="7">
                  <c:v>27.473719833559191</c:v>
                </c:pt>
                <c:pt idx="8">
                  <c:v>-0.96666904522138519</c:v>
                </c:pt>
                <c:pt idx="9">
                  <c:v>12.719962315697551</c:v>
                </c:pt>
                <c:pt idx="10">
                  <c:v>-0.52282765781031693</c:v>
                </c:pt>
                <c:pt idx="12">
                  <c:v>28.665254259814937</c:v>
                </c:pt>
                <c:pt idx="13">
                  <c:v>21.774943180558978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B6E-D44F-9567-ABA6E77EE91A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'Fsp-Qz(a)'!$M$20:$M$33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'Fsp-Qz(a)'!$S$20:$S$33</c:f>
              <c:numCache>
                <c:formatCode>0.0</c:formatCode>
                <c:ptCount val="14"/>
                <c:pt idx="0">
                  <c:v>1.861849992617624</c:v>
                </c:pt>
                <c:pt idx="1">
                  <c:v>2.048266502564724</c:v>
                </c:pt>
                <c:pt idx="2">
                  <c:v>-5.4093968298340842</c:v>
                </c:pt>
                <c:pt idx="3">
                  <c:v>-0.13701254047894651</c:v>
                </c:pt>
                <c:pt idx="4">
                  <c:v>6.5019562369484946E-2</c:v>
                </c:pt>
                <c:pt idx="5">
                  <c:v>0.52863902749287339</c:v>
                </c:pt>
                <c:pt idx="6">
                  <c:v>3.849831070586387</c:v>
                </c:pt>
                <c:pt idx="7">
                  <c:v>4.7091895595590669</c:v>
                </c:pt>
                <c:pt idx="8">
                  <c:v>-4.2268382847304151</c:v>
                </c:pt>
                <c:pt idx="9">
                  <c:v>10.717536925256461</c:v>
                </c:pt>
                <c:pt idx="10">
                  <c:v>-4.0264646277755665</c:v>
                </c:pt>
                <c:pt idx="12">
                  <c:v>0.75614178791841502</c:v>
                </c:pt>
                <c:pt idx="13">
                  <c:v>13.498630249209121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B6E-D44F-9567-ABA6E77EE91A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'Fsp-Qz(a)'!$M$20:$M$33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'Fsp-Qz(a)'!$T$20:$T$33</c:f>
              <c:numCache>
                <c:formatCode>0.0</c:formatCode>
                <c:ptCount val="14"/>
                <c:pt idx="0">
                  <c:v>2.180482102470386</c:v>
                </c:pt>
                <c:pt idx="1">
                  <c:v>3.029964532402353</c:v>
                </c:pt>
                <c:pt idx="2">
                  <c:v>-3.0194521133936161</c:v>
                </c:pt>
                <c:pt idx="3">
                  <c:v>-7.1001874955375772</c:v>
                </c:pt>
                <c:pt idx="4">
                  <c:v>-0.98233983944667858</c:v>
                </c:pt>
                <c:pt idx="5">
                  <c:v>0.7534633536055193</c:v>
                </c:pt>
                <c:pt idx="6">
                  <c:v>7.7886438776918379</c:v>
                </c:pt>
                <c:pt idx="7">
                  <c:v>8.3180186994345764</c:v>
                </c:pt>
                <c:pt idx="8">
                  <c:v>-7.864022501578666</c:v>
                </c:pt>
                <c:pt idx="10">
                  <c:v>-4.5345540091705692</c:v>
                </c:pt>
                <c:pt idx="12">
                  <c:v>0.71540752558957965</c:v>
                </c:pt>
                <c:pt idx="13">
                  <c:v>7.1768589241834473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B6E-D44F-9567-ABA6E77EE9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404895"/>
        <c:axId val="628871535"/>
      </c:scatterChart>
      <c:valAx>
        <c:axId val="19934048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8871535"/>
        <c:crosses val="autoZero"/>
        <c:crossBetween val="midCat"/>
      </c:valAx>
      <c:valAx>
        <c:axId val="628871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93404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'Fsp-Qz(b)'!$B$21</c:f>
              <c:strCache>
                <c:ptCount val="1"/>
                <c:pt idx="0">
                  <c:v>Н1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'Fsp-Qz(b)'!$A$22:$A$31</c:f>
              <c:numCache>
                <c:formatCode>General</c:formatCode>
                <c:ptCount val="10"/>
                <c:pt idx="0">
                  <c:v>3</c:v>
                </c:pt>
                <c:pt idx="1">
                  <c:v>3.2</c:v>
                </c:pt>
                <c:pt idx="2">
                  <c:v>3.6</c:v>
                </c:pt>
                <c:pt idx="3">
                  <c:v>4</c:v>
                </c:pt>
                <c:pt idx="4">
                  <c:v>4.2</c:v>
                </c:pt>
                <c:pt idx="5">
                  <c:v>4.5999999999999996</c:v>
                </c:pt>
                <c:pt idx="6">
                  <c:v>4.7</c:v>
                </c:pt>
                <c:pt idx="7">
                  <c:v>4.9000000000000004</c:v>
                </c:pt>
                <c:pt idx="8">
                  <c:v>5</c:v>
                </c:pt>
                <c:pt idx="9">
                  <c:v>5.4</c:v>
                </c:pt>
              </c:numCache>
            </c:numRef>
          </c:xVal>
          <c:yVal>
            <c:numRef>
              <c:f>'Fsp-Qz(b)'!$B$22:$B$31</c:f>
              <c:numCache>
                <c:formatCode>0.00</c:formatCode>
                <c:ptCount val="10"/>
                <c:pt idx="0">
                  <c:v>50.099248891765797</c:v>
                </c:pt>
                <c:pt idx="1">
                  <c:v>44.377480397371187</c:v>
                </c:pt>
                <c:pt idx="2">
                  <c:v>33.009555260830751</c:v>
                </c:pt>
                <c:pt idx="3">
                  <c:v>22.413056538835669</c:v>
                </c:pt>
                <c:pt idx="4">
                  <c:v>17.971411672084844</c:v>
                </c:pt>
                <c:pt idx="5">
                  <c:v>12.053077608318112</c:v>
                </c:pt>
                <c:pt idx="6">
                  <c:v>11.228826359097477</c:v>
                </c:pt>
                <c:pt idx="7">
                  <c:v>11.941160846075539</c:v>
                </c:pt>
                <c:pt idx="8">
                  <c:v>12.464402997642793</c:v>
                </c:pt>
                <c:pt idx="9">
                  <c:v>18.456097250472343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E20-2443-A3FF-E850D2BBC6F2}"/>
            </c:ext>
          </c:extLst>
        </c:ser>
        <c:ser>
          <c:idx val="1"/>
          <c:order val="1"/>
          <c:tx>
            <c:strRef>
              <c:f>'Fsp-Qz(b)'!$C$21</c:f>
              <c:strCache>
                <c:ptCount val="1"/>
                <c:pt idx="0">
                  <c:v>Н2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'Fsp-Qz(b)'!$A$22:$A$31</c:f>
              <c:numCache>
                <c:formatCode>General</c:formatCode>
                <c:ptCount val="10"/>
                <c:pt idx="0">
                  <c:v>3</c:v>
                </c:pt>
                <c:pt idx="1">
                  <c:v>3.2</c:v>
                </c:pt>
                <c:pt idx="2">
                  <c:v>3.6</c:v>
                </c:pt>
                <c:pt idx="3">
                  <c:v>4</c:v>
                </c:pt>
                <c:pt idx="4">
                  <c:v>4.2</c:v>
                </c:pt>
                <c:pt idx="5">
                  <c:v>4.5999999999999996</c:v>
                </c:pt>
                <c:pt idx="6">
                  <c:v>4.7</c:v>
                </c:pt>
                <c:pt idx="7">
                  <c:v>4.9000000000000004</c:v>
                </c:pt>
                <c:pt idx="8">
                  <c:v>5</c:v>
                </c:pt>
                <c:pt idx="9">
                  <c:v>5.4</c:v>
                </c:pt>
              </c:numCache>
            </c:numRef>
          </c:xVal>
          <c:yVal>
            <c:numRef>
              <c:f>'Fsp-Qz(b)'!$C$22:$C$31</c:f>
              <c:numCache>
                <c:formatCode>0.00</c:formatCode>
                <c:ptCount val="10"/>
                <c:pt idx="0">
                  <c:v>13.565950048364122</c:v>
                </c:pt>
                <c:pt idx="1">
                  <c:v>11.999437860613654</c:v>
                </c:pt>
                <c:pt idx="2">
                  <c:v>8.8873323827058464</c:v>
                </c:pt>
                <c:pt idx="3">
                  <c:v>6.0159648959689056</c:v>
                </c:pt>
                <c:pt idx="4">
                  <c:v>4.8473584988545362</c:v>
                </c:pt>
                <c:pt idx="5">
                  <c:v>3.3404687692349277</c:v>
                </c:pt>
                <c:pt idx="6">
                  <c:v>3.1004522641600842</c:v>
                </c:pt>
                <c:pt idx="7">
                  <c:v>3.3210178000600497</c:v>
                </c:pt>
                <c:pt idx="8">
                  <c:v>3.4649771789825947</c:v>
                </c:pt>
                <c:pt idx="9">
                  <c:v>5.1653439514335098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E20-2443-A3FF-E850D2BBC6F2}"/>
            </c:ext>
          </c:extLst>
        </c:ser>
        <c:ser>
          <c:idx val="2"/>
          <c:order val="2"/>
          <c:tx>
            <c:strRef>
              <c:f>'Fsp-Qz(b)'!$D$21</c:f>
              <c:strCache>
                <c:ptCount val="1"/>
                <c:pt idx="0">
                  <c:v>Н3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'Fsp-Qz(b)'!$A$22:$A$31</c:f>
              <c:numCache>
                <c:formatCode>General</c:formatCode>
                <c:ptCount val="10"/>
                <c:pt idx="0">
                  <c:v>3</c:v>
                </c:pt>
                <c:pt idx="1">
                  <c:v>3.2</c:v>
                </c:pt>
                <c:pt idx="2">
                  <c:v>3.6</c:v>
                </c:pt>
                <c:pt idx="3">
                  <c:v>4</c:v>
                </c:pt>
                <c:pt idx="4">
                  <c:v>4.2</c:v>
                </c:pt>
                <c:pt idx="5">
                  <c:v>4.5999999999999996</c:v>
                </c:pt>
                <c:pt idx="6">
                  <c:v>4.7</c:v>
                </c:pt>
                <c:pt idx="7">
                  <c:v>4.9000000000000004</c:v>
                </c:pt>
                <c:pt idx="8">
                  <c:v>5</c:v>
                </c:pt>
                <c:pt idx="9">
                  <c:v>5.4</c:v>
                </c:pt>
              </c:numCache>
            </c:numRef>
          </c:xVal>
          <c:yVal>
            <c:numRef>
              <c:f>'Fsp-Qz(b)'!$D$22:$D$31</c:f>
              <c:numCache>
                <c:formatCode>0.00</c:formatCode>
                <c:ptCount val="10"/>
                <c:pt idx="0">
                  <c:v>22.911077302147568</c:v>
                </c:pt>
                <c:pt idx="1">
                  <c:v>21.502303709645872</c:v>
                </c:pt>
                <c:pt idx="2">
                  <c:v>18.307171841213286</c:v>
                </c:pt>
                <c:pt idx="3">
                  <c:v>14.766855685878209</c:v>
                </c:pt>
                <c:pt idx="4">
                  <c:v>13.136900962083981</c:v>
                </c:pt>
                <c:pt idx="5">
                  <c:v>10.590850089274994</c:v>
                </c:pt>
                <c:pt idx="6">
                  <c:v>9.9215068923366996</c:v>
                </c:pt>
                <c:pt idx="7">
                  <c:v>10.55808520775323</c:v>
                </c:pt>
                <c:pt idx="8">
                  <c:v>10.489893693137752</c:v>
                </c:pt>
                <c:pt idx="9">
                  <c:v>12.960131096871754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E20-2443-A3FF-E850D2BBC6F2}"/>
            </c:ext>
          </c:extLst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'Fsp-Qz(b)'!$A$22:$A$31</c:f>
              <c:numCache>
                <c:formatCode>General</c:formatCode>
                <c:ptCount val="10"/>
                <c:pt idx="0">
                  <c:v>3</c:v>
                </c:pt>
                <c:pt idx="1">
                  <c:v>3.2</c:v>
                </c:pt>
                <c:pt idx="2">
                  <c:v>3.6</c:v>
                </c:pt>
                <c:pt idx="3">
                  <c:v>4</c:v>
                </c:pt>
                <c:pt idx="4">
                  <c:v>4.2</c:v>
                </c:pt>
                <c:pt idx="5">
                  <c:v>4.5999999999999996</c:v>
                </c:pt>
                <c:pt idx="6">
                  <c:v>4.7</c:v>
                </c:pt>
                <c:pt idx="7">
                  <c:v>4.9000000000000004</c:v>
                </c:pt>
                <c:pt idx="8">
                  <c:v>5</c:v>
                </c:pt>
                <c:pt idx="9">
                  <c:v>5.4</c:v>
                </c:pt>
              </c:numCache>
            </c:numRef>
          </c:xVal>
          <c:yVal>
            <c:numRef>
              <c:f>'Fsp-Qz(b)'!$F$22:$F$29</c:f>
              <c:numCache>
                <c:formatCode>0.00</c:formatCode>
                <c:ptCount val="8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E20-2443-A3FF-E850D2BBC6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060671"/>
        <c:axId val="171014831"/>
      </c:scatterChart>
      <c:valAx>
        <c:axId val="394060671"/>
        <c:scaling>
          <c:orientation val="minMax"/>
          <c:min val="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1014831"/>
        <c:crosses val="autoZero"/>
        <c:crossBetween val="midCat"/>
      </c:valAx>
      <c:valAx>
        <c:axId val="171014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9406067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8"/>
            <c:spPr>
              <a:ln w="22225">
                <a:solidFill>
                  <a:srgbClr val="FFA700"/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FIG!$BM$55:$BM$57</c:f>
              <c:numCache>
                <c:formatCode>0</c:formatCode>
                <c:ptCount val="3"/>
                <c:pt idx="0">
                  <c:v>4034.5566666666668</c:v>
                </c:pt>
                <c:pt idx="1">
                  <c:v>4425.163333333333</c:v>
                </c:pt>
                <c:pt idx="2">
                  <c:v>4912.4766666666665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EDC-254B-8442-6A69CB2A9AC6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rgbClr val="67C5E2">
                  <a:alpha val="50196"/>
                </a:srgbClr>
              </a:solidFill>
              <a:ln w="12700">
                <a:solidFill>
                  <a:srgbClr val="00B0F0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FIG!$BM$58:$BM$66</c:f>
              <c:numCache>
                <c:formatCode>0</c:formatCode>
                <c:ptCount val="9"/>
                <c:pt idx="0">
                  <c:v>4314.9333333333334</c:v>
                </c:pt>
                <c:pt idx="1">
                  <c:v>4157.8500000000004</c:v>
                </c:pt>
                <c:pt idx="2">
                  <c:v>4505.0200000000004</c:v>
                </c:pt>
                <c:pt idx="3">
                  <c:v>4296.503333333334</c:v>
                </c:pt>
                <c:pt idx="4">
                  <c:v>4232.5933333333332</c:v>
                </c:pt>
                <c:pt idx="5">
                  <c:v>4190.4233333333332</c:v>
                </c:pt>
                <c:pt idx="6">
                  <c:v>3844.44</c:v>
                </c:pt>
                <c:pt idx="7">
                  <c:v>4160.8500000000004</c:v>
                </c:pt>
                <c:pt idx="8">
                  <c:v>3858.8433333333337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EDC-254B-8442-6A69CB2A9AC6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rgbClr val="00F900">
                  <a:alpha val="50196"/>
                </a:srgbClr>
              </a:solidFill>
              <a:ln w="12700">
                <a:solidFill>
                  <a:srgbClr val="00B050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FIG!$BM$14:$BM$27</c:f>
              <c:numCache>
                <c:formatCode>0</c:formatCode>
                <c:ptCount val="14"/>
                <c:pt idx="0">
                  <c:v>4344.6166666666677</c:v>
                </c:pt>
                <c:pt idx="1">
                  <c:v>4235.7366666666667</c:v>
                </c:pt>
                <c:pt idx="2">
                  <c:v>3586.623333333333</c:v>
                </c:pt>
                <c:pt idx="3">
                  <c:v>3537.65</c:v>
                </c:pt>
                <c:pt idx="4">
                  <c:v>3688.3033333333333</c:v>
                </c:pt>
                <c:pt idx="5">
                  <c:v>3511.5733333333337</c:v>
                </c:pt>
                <c:pt idx="6">
                  <c:v>4450.376666666667</c:v>
                </c:pt>
                <c:pt idx="7">
                  <c:v>4068.8933333333334</c:v>
                </c:pt>
                <c:pt idx="8">
                  <c:v>3655.4233333333336</c:v>
                </c:pt>
                <c:pt idx="10">
                  <c:v>3525.6433333333334</c:v>
                </c:pt>
                <c:pt idx="11">
                  <c:v>4740.1166666666668</c:v>
                </c:pt>
                <c:pt idx="12">
                  <c:v>3936.1333333333337</c:v>
                </c:pt>
                <c:pt idx="13">
                  <c:v>3745.4333333333329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EDC-254B-8442-6A69CB2A9AC6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FIG!$BM$28:$BM$45</c:f>
              <c:numCache>
                <c:formatCode>0</c:formatCode>
                <c:ptCount val="18"/>
                <c:pt idx="0">
                  <c:v>3952.9300000000003</c:v>
                </c:pt>
                <c:pt idx="1">
                  <c:v>3898.4433333333332</c:v>
                </c:pt>
                <c:pt idx="2">
                  <c:v>5049.4766666666665</c:v>
                </c:pt>
                <c:pt idx="3">
                  <c:v>4922.4966666666669</c:v>
                </c:pt>
                <c:pt idx="4">
                  <c:v>4173.3233333333337</c:v>
                </c:pt>
                <c:pt idx="5">
                  <c:v>4627.3300000000008</c:v>
                </c:pt>
                <c:pt idx="6">
                  <c:v>3487.5333333333328</c:v>
                </c:pt>
                <c:pt idx="7">
                  <c:v>3955.22</c:v>
                </c:pt>
                <c:pt idx="8">
                  <c:v>3806.51</c:v>
                </c:pt>
                <c:pt idx="9">
                  <c:v>4244.4966666666669</c:v>
                </c:pt>
                <c:pt idx="10">
                  <c:v>4659.3166666666666</c:v>
                </c:pt>
                <c:pt idx="11">
                  <c:v>4714.57</c:v>
                </c:pt>
                <c:pt idx="12">
                  <c:v>4505.4533333333338</c:v>
                </c:pt>
                <c:pt idx="13">
                  <c:v>4572.54</c:v>
                </c:pt>
                <c:pt idx="14">
                  <c:v>3478.2566666666667</c:v>
                </c:pt>
                <c:pt idx="15">
                  <c:v>3805.78</c:v>
                </c:pt>
                <c:pt idx="16">
                  <c:v>3755.8566666666666</c:v>
                </c:pt>
                <c:pt idx="17">
                  <c:v>3646.2933333333335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EDC-254B-8442-6A69CB2A9AC6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FIG!$BM$46:$BM$54</c:f>
              <c:numCache>
                <c:formatCode>0</c:formatCode>
                <c:ptCount val="9"/>
                <c:pt idx="0">
                  <c:v>4266.8233333333337</c:v>
                </c:pt>
                <c:pt idx="1">
                  <c:v>4143.996666666666</c:v>
                </c:pt>
                <c:pt idx="2">
                  <c:v>4738.3533333333335</c:v>
                </c:pt>
                <c:pt idx="3">
                  <c:v>3712.8666666666668</c:v>
                </c:pt>
                <c:pt idx="4">
                  <c:v>3724.8833333333332</c:v>
                </c:pt>
                <c:pt idx="5">
                  <c:v>3830.3633333333332</c:v>
                </c:pt>
                <c:pt idx="6">
                  <c:v>3520.91</c:v>
                </c:pt>
                <c:pt idx="7">
                  <c:v>3712.4599999999996</c:v>
                </c:pt>
                <c:pt idx="8">
                  <c:v>3532.8633333333332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EDC-254B-8442-6A69CB2A9AC6}"/>
            </c:ext>
          </c:extLst>
        </c:ser>
        <c:ser>
          <c:idx val="4"/>
          <c:order val="5"/>
          <c:tx>
            <c:strRef>
              <c:f>FIG!$T$12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FIG!$AS$12:$AS$13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FIG!$BM$12:$BM$13</c:f>
              <c:numCache>
                <c:formatCode>0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0EDC-254B-8442-6A69CB2A9AC6}"/>
            </c:ext>
          </c:extLst>
        </c:ser>
        <c:ser>
          <c:idx val="1"/>
          <c:order val="6"/>
          <c:spPr>
            <a:ln w="19050">
              <a:noFill/>
            </a:ln>
          </c:spPr>
          <c:marker>
            <c:symbol val="none"/>
          </c:marker>
          <c:trendline>
            <c:spPr>
              <a:ln w="15875">
                <a:prstDash val="lgDash"/>
              </a:ln>
            </c:spPr>
            <c:trendlineType val="power"/>
            <c:dispRSqr val="1"/>
            <c:dispEq val="1"/>
            <c:trendlineLbl>
              <c:layout>
                <c:manualLayout>
                  <c:x val="-3.0757837458015282E-2"/>
                  <c:y val="-0.33160502072905002"/>
                </c:manualLayout>
              </c:layout>
              <c:tx>
                <c:rich>
                  <a:bodyPr/>
                  <a:lstStyle/>
                  <a:p>
                    <a:pPr>
                      <a:defRPr sz="1600" b="1">
                        <a:latin typeface="Calibri" panose="020F0502020204030204" pitchFamily="34" charset="0"/>
                        <a:cs typeface="Calibri" panose="020F0502020204030204" pitchFamily="34" charset="0"/>
                      </a:defRPr>
                    </a:pPr>
                    <a:r>
                      <a:rPr lang="en-US" sz="1600" b="1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y = 5847x</a:t>
                    </a:r>
                    <a:r>
                      <a:rPr lang="en-US" sz="1600" b="1" baseline="3000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-0,7</a:t>
                    </a:r>
                    <a:br>
                      <a:rPr lang="en-US" sz="1600" b="1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</a:br>
                    <a:r>
                      <a:rPr lang="en-US" sz="1600" b="1" baseline="0">
                        <a:latin typeface="Calibri" panose="020F0502020204030204" pitchFamily="34" charset="0"/>
                        <a:cs typeface="Calibri" panose="020F0502020204030204" pitchFamily="34" charset="0"/>
                      </a:rPr>
                      <a:t>R² = 0,52</a:t>
                    </a:r>
                    <a:endParaRPr lang="en-US" sz="1600" b="1">
                      <a:latin typeface="Calibri" panose="020F0502020204030204" pitchFamily="34" charset="0"/>
                      <a:cs typeface="Calibri" panose="020F0502020204030204" pitchFamily="34" charset="0"/>
                    </a:endParaRPr>
                  </a:p>
                </c:rich>
              </c:tx>
              <c:numFmt formatCode="General" sourceLinked="0"/>
            </c:trendlineLbl>
          </c:trendline>
          <c:xVal>
            <c:numRef>
              <c:f>FIG!$AS$12:$AS$66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FIG!$BM$12:$BM$66</c:f>
              <c:numCache>
                <c:formatCode>0</c:formatCode>
                <c:ptCount val="55"/>
                <c:pt idx="2">
                  <c:v>4344.6166666666677</c:v>
                </c:pt>
                <c:pt idx="3">
                  <c:v>4235.7366666666667</c:v>
                </c:pt>
                <c:pt idx="4">
                  <c:v>3586.623333333333</c:v>
                </c:pt>
                <c:pt idx="5">
                  <c:v>3537.65</c:v>
                </c:pt>
                <c:pt idx="6">
                  <c:v>3688.3033333333333</c:v>
                </c:pt>
                <c:pt idx="7">
                  <c:v>3511.5733333333337</c:v>
                </c:pt>
                <c:pt idx="8">
                  <c:v>4450.376666666667</c:v>
                </c:pt>
                <c:pt idx="9">
                  <c:v>4068.8933333333334</c:v>
                </c:pt>
                <c:pt idx="10">
                  <c:v>3655.4233333333336</c:v>
                </c:pt>
                <c:pt idx="12">
                  <c:v>3525.6433333333334</c:v>
                </c:pt>
                <c:pt idx="13">
                  <c:v>4740.1166666666668</c:v>
                </c:pt>
                <c:pt idx="14">
                  <c:v>3936.1333333333337</c:v>
                </c:pt>
                <c:pt idx="15">
                  <c:v>3745.4333333333329</c:v>
                </c:pt>
                <c:pt idx="16">
                  <c:v>3952.9300000000003</c:v>
                </c:pt>
                <c:pt idx="17">
                  <c:v>3898.4433333333332</c:v>
                </c:pt>
                <c:pt idx="18">
                  <c:v>5049.4766666666665</c:v>
                </c:pt>
                <c:pt idx="19">
                  <c:v>4922.4966666666669</c:v>
                </c:pt>
                <c:pt idx="20">
                  <c:v>4173.3233333333337</c:v>
                </c:pt>
                <c:pt idx="21">
                  <c:v>4627.3300000000008</c:v>
                </c:pt>
                <c:pt idx="22">
                  <c:v>3487.5333333333328</c:v>
                </c:pt>
                <c:pt idx="23">
                  <c:v>3955.22</c:v>
                </c:pt>
                <c:pt idx="24">
                  <c:v>3806.51</c:v>
                </c:pt>
                <c:pt idx="25">
                  <c:v>4244.4966666666669</c:v>
                </c:pt>
                <c:pt idx="26">
                  <c:v>4659.3166666666666</c:v>
                </c:pt>
                <c:pt idx="27">
                  <c:v>4714.57</c:v>
                </c:pt>
                <c:pt idx="28">
                  <c:v>4505.4533333333338</c:v>
                </c:pt>
                <c:pt idx="29">
                  <c:v>4572.54</c:v>
                </c:pt>
                <c:pt idx="30">
                  <c:v>3478.2566666666667</c:v>
                </c:pt>
                <c:pt idx="31">
                  <c:v>3805.78</c:v>
                </c:pt>
                <c:pt idx="32">
                  <c:v>3755.8566666666666</c:v>
                </c:pt>
                <c:pt idx="33">
                  <c:v>3646.2933333333335</c:v>
                </c:pt>
                <c:pt idx="34">
                  <c:v>4266.8233333333337</c:v>
                </c:pt>
                <c:pt idx="35">
                  <c:v>4143.996666666666</c:v>
                </c:pt>
                <c:pt idx="36">
                  <c:v>4738.3533333333335</c:v>
                </c:pt>
                <c:pt idx="37">
                  <c:v>3712.8666666666668</c:v>
                </c:pt>
                <c:pt idx="38">
                  <c:v>3724.8833333333332</c:v>
                </c:pt>
                <c:pt idx="39">
                  <c:v>3830.3633333333332</c:v>
                </c:pt>
                <c:pt idx="40">
                  <c:v>3520.91</c:v>
                </c:pt>
                <c:pt idx="41">
                  <c:v>3712.4599999999996</c:v>
                </c:pt>
                <c:pt idx="42">
                  <c:v>3532.8633333333332</c:v>
                </c:pt>
                <c:pt idx="43">
                  <c:v>4034.5566666666668</c:v>
                </c:pt>
                <c:pt idx="44">
                  <c:v>4425.163333333333</c:v>
                </c:pt>
                <c:pt idx="45">
                  <c:v>4912.4766666666665</c:v>
                </c:pt>
                <c:pt idx="46">
                  <c:v>4314.9333333333334</c:v>
                </c:pt>
                <c:pt idx="47">
                  <c:v>4157.8500000000004</c:v>
                </c:pt>
                <c:pt idx="48">
                  <c:v>4505.0200000000004</c:v>
                </c:pt>
                <c:pt idx="49">
                  <c:v>4296.503333333334</c:v>
                </c:pt>
                <c:pt idx="50">
                  <c:v>4232.5933333333332</c:v>
                </c:pt>
                <c:pt idx="51">
                  <c:v>4190.4233333333332</c:v>
                </c:pt>
                <c:pt idx="52">
                  <c:v>3844.44</c:v>
                </c:pt>
                <c:pt idx="53">
                  <c:v>4160.8500000000004</c:v>
                </c:pt>
                <c:pt idx="54">
                  <c:v>3858.8433333333337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EDC-254B-8442-6A69CB2A9A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16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l-GR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  <a:sym typeface="Symbol" pitchFamily="2" charset="2"/>
                  </a:rPr>
                  <a:t></a:t>
                </a:r>
                <a:r>
                  <a:rPr lang="en-US" sz="1800" b="0" i="0" baseline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%</a:t>
                </a:r>
                <a:endParaRPr lang="ru-RU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584907279"/>
        <c:crosses val="autoZero"/>
        <c:crossBetween val="midCat"/>
        <c:majorUnit val="4"/>
      </c:valAx>
      <c:valAx>
        <c:axId val="1584907279"/>
        <c:scaling>
          <c:orientation val="minMax"/>
          <c:min val="3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 sz="1600" b="0">
                    <a:latin typeface="Calibri" panose="020F0502020204030204" pitchFamily="34" charset="0"/>
                    <a:cs typeface="Calibri" panose="020F0502020204030204" pitchFamily="34" charset="0"/>
                  </a:defRPr>
                </a:pPr>
                <a:r>
                  <a:rPr lang="en-US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V</a:t>
                </a:r>
                <a:r>
                  <a:rPr lang="en-US" sz="1600" b="0" baseline="-2500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p</a:t>
                </a:r>
                <a:r>
                  <a:rPr lang="en-US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, </a:t>
                </a:r>
                <a:r>
                  <a:rPr lang="ru-RU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m</a:t>
                </a:r>
                <a:r>
                  <a:rPr lang="en-US" sz="1600" b="0">
                    <a:effectLst/>
                    <a:latin typeface="Calibri" panose="020F0502020204030204" pitchFamily="34" charset="0"/>
                    <a:cs typeface="Calibri" panose="020F0502020204030204" pitchFamily="34" charset="0"/>
                  </a:rPr>
                  <a:t>/s</a:t>
                </a:r>
                <a:endParaRPr lang="ru-RU" sz="1600" b="0">
                  <a:effectLst/>
                  <a:latin typeface="Calibri" panose="020F0502020204030204" pitchFamily="34" charset="0"/>
                  <a:cs typeface="Calibri" panose="020F0502020204030204" pitchFamily="34" charset="0"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latin typeface="Calibri" panose="020F0502020204030204" pitchFamily="34" charset="0"/>
                <a:cs typeface="Calibri" panose="020F0502020204030204" pitchFamily="34" charset="0"/>
              </a:defRPr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'Fsp-Qz(b)'!$B$2:$B$17</c:f>
              <c:numCache>
                <c:formatCode>0.0</c:formatCode>
                <c:ptCount val="16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3.4618672926719851</c:v>
                </c:pt>
                <c:pt idx="3" formatCode="0.00">
                  <c:v>9.3179832451046014</c:v>
                </c:pt>
                <c:pt idx="4" formatCode="0.00">
                  <c:v>3.9378486750348509</c:v>
                </c:pt>
                <c:pt idx="5">
                  <c:v>10.617980534721768</c:v>
                </c:pt>
                <c:pt idx="6">
                  <c:v>10.20831999772404</c:v>
                </c:pt>
                <c:pt idx="7" formatCode="0.00">
                  <c:v>8.0966920760731007</c:v>
                </c:pt>
                <c:pt idx="8" formatCode="0.00">
                  <c:v>5.1415164605987913</c:v>
                </c:pt>
                <c:pt idx="9" formatCode="0.00">
                  <c:v>3.8828135135341455</c:v>
                </c:pt>
                <c:pt idx="10" formatCode="0.00">
                  <c:v>4.9830336758981026</c:v>
                </c:pt>
                <c:pt idx="11" formatCode="0.00">
                  <c:v>5.7395725725505722</c:v>
                </c:pt>
                <c:pt idx="12">
                  <c:v>8.5219093683422393</c:v>
                </c:pt>
                <c:pt idx="13">
                  <c:v>8.4990001176332619</c:v>
                </c:pt>
                <c:pt idx="14" formatCode="0.00">
                  <c:v>8.4276832827065125</c:v>
                </c:pt>
                <c:pt idx="15" formatCode="0.00">
                  <c:v>8.2785016987055524</c:v>
                </c:pt>
              </c:numCache>
            </c:numRef>
          </c:xVal>
          <c:yVal>
            <c:numRef>
              <c:f>'Fsp-Qz(b)'!$C$2:$C$17</c:f>
              <c:numCache>
                <c:formatCode>0.00</c:formatCode>
                <c:ptCount val="16"/>
                <c:pt idx="0">
                  <c:v>2.7767166666666667</c:v>
                </c:pt>
                <c:pt idx="1">
                  <c:v>3.0029999999999983</c:v>
                </c:pt>
                <c:pt idx="2">
                  <c:v>3.2876000000000003</c:v>
                </c:pt>
                <c:pt idx="3">
                  <c:v>3.1079166666666667</c:v>
                </c:pt>
                <c:pt idx="4">
                  <c:v>3.1905000000000001</c:v>
                </c:pt>
                <c:pt idx="5">
                  <c:v>2.9694833333333337</c:v>
                </c:pt>
                <c:pt idx="6">
                  <c:v>2.9045166666666669</c:v>
                </c:pt>
                <c:pt idx="7">
                  <c:v>3.0279333333333334</c:v>
                </c:pt>
                <c:pt idx="8">
                  <c:v>3.2492999999999999</c:v>
                </c:pt>
                <c:pt idx="9">
                  <c:v>3.0970500000000003</c:v>
                </c:pt>
                <c:pt idx="10">
                  <c:v>3.1890333333333336</c:v>
                </c:pt>
                <c:pt idx="11">
                  <c:v>3.0880999999999998</c:v>
                </c:pt>
                <c:pt idx="12">
                  <c:v>2.899116666666667</c:v>
                </c:pt>
                <c:pt idx="13">
                  <c:v>3.0752833333333331</c:v>
                </c:pt>
                <c:pt idx="14">
                  <c:v>3.0248166666666667</c:v>
                </c:pt>
                <c:pt idx="15">
                  <c:v>2.9003499999999995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45E-5C4F-B380-1E1A7A5D7A33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'Fsp-Qz(b)'!$B$2:$B$17</c:f>
              <c:numCache>
                <c:formatCode>0.0</c:formatCode>
                <c:ptCount val="16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3.4618672926719851</c:v>
                </c:pt>
                <c:pt idx="3" formatCode="0.00">
                  <c:v>9.3179832451046014</c:v>
                </c:pt>
                <c:pt idx="4" formatCode="0.00">
                  <c:v>3.9378486750348509</c:v>
                </c:pt>
                <c:pt idx="5">
                  <c:v>10.617980534721768</c:v>
                </c:pt>
                <c:pt idx="6">
                  <c:v>10.20831999772404</c:v>
                </c:pt>
                <c:pt idx="7" formatCode="0.00">
                  <c:v>8.0966920760731007</c:v>
                </c:pt>
                <c:pt idx="8" formatCode="0.00">
                  <c:v>5.1415164605987913</c:v>
                </c:pt>
                <c:pt idx="9" formatCode="0.00">
                  <c:v>3.8828135135341455</c:v>
                </c:pt>
                <c:pt idx="10" formatCode="0.00">
                  <c:v>4.9830336758981026</c:v>
                </c:pt>
                <c:pt idx="11" formatCode="0.00">
                  <c:v>5.7395725725505722</c:v>
                </c:pt>
                <c:pt idx="12">
                  <c:v>8.5219093683422393</c:v>
                </c:pt>
                <c:pt idx="13">
                  <c:v>8.4990001176332619</c:v>
                </c:pt>
                <c:pt idx="14" formatCode="0.00">
                  <c:v>8.4276832827065125</c:v>
                </c:pt>
                <c:pt idx="15" formatCode="0.00">
                  <c:v>8.2785016987055524</c:v>
                </c:pt>
              </c:numCache>
            </c:numRef>
          </c:xVal>
          <c:yVal>
            <c:numRef>
              <c:f>'Fsp-Qz(b)'!$D$2:$D$17</c:f>
              <c:numCache>
                <c:formatCode>0.00</c:formatCode>
                <c:ptCount val="16"/>
                <c:pt idx="0">
                  <c:v>4.1091999999999995</c:v>
                </c:pt>
                <c:pt idx="1">
                  <c:v>4.3779166666666667</c:v>
                </c:pt>
                <c:pt idx="2">
                  <c:v>4.2732833333333335</c:v>
                </c:pt>
                <c:pt idx="3">
                  <c:v>4.33</c:v>
                </c:pt>
                <c:pt idx="4">
                  <c:v>4.2846166666666665</c:v>
                </c:pt>
                <c:pt idx="5">
                  <c:v>4.434333333333333</c:v>
                </c:pt>
                <c:pt idx="6">
                  <c:v>4.1959666666666671</c:v>
                </c:pt>
                <c:pt idx="7">
                  <c:v>4.2289166666666667</c:v>
                </c:pt>
                <c:pt idx="8">
                  <c:v>4.2978666666666667</c:v>
                </c:pt>
                <c:pt idx="9">
                  <c:v>4.0525000000000002</c:v>
                </c:pt>
                <c:pt idx="10">
                  <c:v>4.0059500000000003</c:v>
                </c:pt>
                <c:pt idx="11">
                  <c:v>4.0598833333333335</c:v>
                </c:pt>
                <c:pt idx="12">
                  <c:v>4.3787833333333328</c:v>
                </c:pt>
                <c:pt idx="13">
                  <c:v>4.1823375</c:v>
                </c:pt>
                <c:pt idx="14">
                  <c:v>4.3913666666666664</c:v>
                </c:pt>
                <c:pt idx="15">
                  <c:v>4.4233333333333329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45E-5C4F-B380-1E1A7A5D7A33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'Fsp-Qz(b)'!$B$2:$B$17</c:f>
              <c:numCache>
                <c:formatCode>0.0</c:formatCode>
                <c:ptCount val="16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3.4618672926719851</c:v>
                </c:pt>
                <c:pt idx="3" formatCode="0.00">
                  <c:v>9.3179832451046014</c:v>
                </c:pt>
                <c:pt idx="4" formatCode="0.00">
                  <c:v>3.9378486750348509</c:v>
                </c:pt>
                <c:pt idx="5">
                  <c:v>10.617980534721768</c:v>
                </c:pt>
                <c:pt idx="6">
                  <c:v>10.20831999772404</c:v>
                </c:pt>
                <c:pt idx="7" formatCode="0.00">
                  <c:v>8.0966920760731007</c:v>
                </c:pt>
                <c:pt idx="8" formatCode="0.00">
                  <c:v>5.1415164605987913</c:v>
                </c:pt>
                <c:pt idx="9" formatCode="0.00">
                  <c:v>3.8828135135341455</c:v>
                </c:pt>
                <c:pt idx="10" formatCode="0.00">
                  <c:v>4.9830336758981026</c:v>
                </c:pt>
                <c:pt idx="11" formatCode="0.00">
                  <c:v>5.7395725725505722</c:v>
                </c:pt>
                <c:pt idx="12">
                  <c:v>8.5219093683422393</c:v>
                </c:pt>
                <c:pt idx="13">
                  <c:v>8.4990001176332619</c:v>
                </c:pt>
                <c:pt idx="14" formatCode="0.00">
                  <c:v>8.4276832827065125</c:v>
                </c:pt>
                <c:pt idx="15" formatCode="0.00">
                  <c:v>8.2785016987055524</c:v>
                </c:pt>
              </c:numCache>
            </c:numRef>
          </c:xVal>
          <c:yVal>
            <c:numRef>
              <c:f>'Fsp-Qz(b)'!$E$2:$E$17</c:f>
              <c:numCache>
                <c:formatCode>0.00</c:formatCode>
                <c:ptCount val="16"/>
                <c:pt idx="0">
                  <c:v>3.4415166666666663</c:v>
                </c:pt>
                <c:pt idx="1">
                  <c:v>3.7389666666666663</c:v>
                </c:pt>
                <c:pt idx="2">
                  <c:v>3.8699333333333334</c:v>
                </c:pt>
                <c:pt idx="3">
                  <c:v>3.7493999999999996</c:v>
                </c:pt>
                <c:pt idx="4">
                  <c:v>3.7939166666666666</c:v>
                </c:pt>
                <c:pt idx="5">
                  <c:v>3.7055333333333338</c:v>
                </c:pt>
                <c:pt idx="6">
                  <c:v>3.8838000000000004</c:v>
                </c:pt>
                <c:pt idx="7">
                  <c:v>3.7621833333333332</c:v>
                </c:pt>
                <c:pt idx="8">
                  <c:v>4.0041166666666665</c:v>
                </c:pt>
                <c:pt idx="9">
                  <c:v>3.971716666666667</c:v>
                </c:pt>
                <c:pt idx="10">
                  <c:v>3.8686833333333333</c:v>
                </c:pt>
                <c:pt idx="11">
                  <c:v>3.9169666666666667</c:v>
                </c:pt>
                <c:pt idx="12">
                  <c:v>3.6229499999999994</c:v>
                </c:pt>
                <c:pt idx="13">
                  <c:v>4.0154833333333331</c:v>
                </c:pt>
                <c:pt idx="14">
                  <c:v>3.8150333333333335</c:v>
                </c:pt>
                <c:pt idx="15">
                  <c:v>3.5418500000000002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45E-5C4F-B380-1E1A7A5D7A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scatterChart>
        <c:scatterStyle val="smoothMarker"/>
        <c:varyColors val="0"/>
        <c:ser>
          <c:idx val="3"/>
          <c:order val="3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'Fsp-Qz(b)'!$H$22:$H$34</c:f>
              <c:numCache>
                <c:formatCode>0.00</c:formatCode>
                <c:ptCount val="1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</c:numCache>
            </c:numRef>
          </c:xVal>
          <c:yVal>
            <c:numRef>
              <c:f>'Fsp-Qz(b)'!$I$22:$I$34</c:f>
              <c:numCache>
                <c:formatCode>0.00</c:formatCode>
                <c:ptCount val="13"/>
                <c:pt idx="0">
                  <c:v>5</c:v>
                </c:pt>
                <c:pt idx="1">
                  <c:v>4.7419798518794787</c:v>
                </c:pt>
                <c:pt idx="2">
                  <c:v>4.4972745831261873</c:v>
                </c:pt>
                <c:pt idx="3">
                  <c:v>4.265197092310812</c:v>
                </c:pt>
                <c:pt idx="4">
                  <c:v>4.0450957352065631</c:v>
                </c:pt>
                <c:pt idx="5">
                  <c:v>3.8363524950546268</c:v>
                </c:pt>
                <c:pt idx="6">
                  <c:v>3.6383812472513228</c:v>
                </c:pt>
                <c:pt idx="7">
                  <c:v>3.4506261135843803</c:v>
                </c:pt>
                <c:pt idx="8">
                  <c:v>3.2725599013972659</c:v>
                </c:pt>
                <c:pt idx="9">
                  <c:v>3.1036826232989072</c:v>
                </c:pt>
                <c:pt idx="10">
                  <c:v>2.9435200932623733</c:v>
                </c:pt>
                <c:pt idx="11">
                  <c:v>2.7916225951705167</c:v>
                </c:pt>
                <c:pt idx="12">
                  <c:v>2.6475636200700179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245E-5C4F-B380-1E1A7A5D7A33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'Fsp-Qz(b)'!$H$22:$H$34</c:f>
              <c:numCache>
                <c:formatCode>0.00</c:formatCode>
                <c:ptCount val="1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</c:numCache>
            </c:numRef>
          </c:xVal>
          <c:yVal>
            <c:numRef>
              <c:f>'Fsp-Qz(b)'!$J$22:$J$34</c:f>
              <c:numCache>
                <c:formatCode>0.00</c:formatCode>
                <c:ptCount val="13"/>
                <c:pt idx="0">
                  <c:v>5</c:v>
                </c:pt>
                <c:pt idx="1">
                  <c:v>4.8951028014131834</c:v>
                </c:pt>
                <c:pt idx="2">
                  <c:v>4.7924062872806426</c:v>
                </c:pt>
                <c:pt idx="3">
                  <c:v>4.6918642884755259</c:v>
                </c:pt>
                <c:pt idx="4">
                  <c:v>4.5934316044734054</c:v>
                </c:pt>
                <c:pt idx="5">
                  <c:v>4.4970639830315262</c:v>
                </c:pt>
                <c:pt idx="6">
                  <c:v>4.4027181002943925</c:v>
                </c:pt>
                <c:pt idx="7">
                  <c:v>4.3103515413167228</c:v>
                </c:pt>
                <c:pt idx="8">
                  <c:v>4.2199227809950264</c:v>
                </c:pt>
                <c:pt idx="9">
                  <c:v>4.1313911653992159</c:v>
                </c:pt>
                <c:pt idx="10">
                  <c:v>4.0447168934958766</c:v>
                </c:pt>
                <c:pt idx="11">
                  <c:v>3.95986099925498</c:v>
                </c:pt>
                <c:pt idx="12">
                  <c:v>3.8767853341319727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245E-5C4F-B380-1E1A7A5D7A33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'Fsp-Qz(b)'!$H$22:$H$34</c:f>
              <c:numCache>
                <c:formatCode>0.00</c:formatCode>
                <c:ptCount val="1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</c:numCache>
            </c:numRef>
          </c:xVal>
          <c:yVal>
            <c:numRef>
              <c:f>'Fsp-Qz(b)'!$K$22:$K$34</c:f>
              <c:numCache>
                <c:formatCode>0.00</c:formatCode>
                <c:ptCount val="13"/>
                <c:pt idx="0">
                  <c:v>5</c:v>
                </c:pt>
                <c:pt idx="1">
                  <c:v>4.8208069208929345</c:v>
                </c:pt>
                <c:pt idx="2">
                  <c:v>4.6480358737058456</c:v>
                </c:pt>
                <c:pt idx="3">
                  <c:v>4.4814567017039559</c:v>
                </c:pt>
                <c:pt idx="4">
                  <c:v>4.3208474966512922</c:v>
                </c:pt>
                <c:pt idx="5">
                  <c:v>4.1659943031958937</c:v>
                </c:pt>
                <c:pt idx="6">
                  <c:v>4.016690833849462</c:v>
                </c:pt>
                <c:pt idx="7">
                  <c:v>3.87273819418174</c:v>
                </c:pt>
                <c:pt idx="8">
                  <c:v>3.7339446178635489</c:v>
                </c:pt>
                <c:pt idx="9">
                  <c:v>3.6001252112055062</c:v>
                </c:pt>
                <c:pt idx="10">
                  <c:v>3.4711017068521293</c:v>
                </c:pt>
                <c:pt idx="11">
                  <c:v>3.3467022263032051</c:v>
                </c:pt>
                <c:pt idx="12">
                  <c:v>3.2267610509460569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245E-5C4F-B380-1E1A7A5D7A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'Fsp-Qz(b)'!$M$22:$M$37</c:f>
              <c:numCache>
                <c:formatCode>0.0</c:formatCode>
                <c:ptCount val="16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3.4618672926719851</c:v>
                </c:pt>
                <c:pt idx="3" formatCode="0.00">
                  <c:v>9.3179832451046014</c:v>
                </c:pt>
                <c:pt idx="4" formatCode="0.00">
                  <c:v>3.9378486750348509</c:v>
                </c:pt>
                <c:pt idx="5">
                  <c:v>10.617980534721768</c:v>
                </c:pt>
                <c:pt idx="6">
                  <c:v>10.20831999772404</c:v>
                </c:pt>
                <c:pt idx="7" formatCode="0.00">
                  <c:v>8.0966920760731007</c:v>
                </c:pt>
                <c:pt idx="8" formatCode="0.00">
                  <c:v>5.1415164605987913</c:v>
                </c:pt>
                <c:pt idx="9" formatCode="0.00">
                  <c:v>3.8828135135341455</c:v>
                </c:pt>
                <c:pt idx="10" formatCode="0.00">
                  <c:v>4.9830336758981026</c:v>
                </c:pt>
                <c:pt idx="11" formatCode="0.00">
                  <c:v>5.7395725725505722</c:v>
                </c:pt>
                <c:pt idx="12">
                  <c:v>8.5219093683422393</c:v>
                </c:pt>
                <c:pt idx="13">
                  <c:v>8.4990001176332619</c:v>
                </c:pt>
                <c:pt idx="14" formatCode="0.00">
                  <c:v>8.4276832827065125</c:v>
                </c:pt>
                <c:pt idx="15" formatCode="0.00">
                  <c:v>8.2785016987055524</c:v>
                </c:pt>
              </c:numCache>
            </c:numRef>
          </c:xVal>
          <c:yVal>
            <c:numRef>
              <c:f>'Fsp-Qz(b)'!$R$22:$R$37</c:f>
              <c:numCache>
                <c:formatCode>0.0</c:formatCode>
                <c:ptCount val="16"/>
                <c:pt idx="0">
                  <c:v>-2.1923099967315314</c:v>
                </c:pt>
                <c:pt idx="1">
                  <c:v>-10.808404150563495</c:v>
                </c:pt>
                <c:pt idx="2">
                  <c:v>19.25883413257737</c:v>
                </c:pt>
                <c:pt idx="3">
                  <c:v>-7.1626265046136322</c:v>
                </c:pt>
                <c:pt idx="4">
                  <c:v>19.863295583484181</c:v>
                </c:pt>
                <c:pt idx="5">
                  <c:v>-9.2289565021347943</c:v>
                </c:pt>
                <c:pt idx="6">
                  <c:v>-5.1863917417504624</c:v>
                </c:pt>
                <c:pt idx="7">
                  <c:v>1.5827558274369165</c:v>
                </c:pt>
                <c:pt idx="8">
                  <c:v>10.504979214558393</c:v>
                </c:pt>
                <c:pt idx="9">
                  <c:v>23.83640413299883</c:v>
                </c:pt>
                <c:pt idx="10">
                  <c:v>13.531597211471395</c:v>
                </c:pt>
                <c:pt idx="11">
                  <c:v>12.688490753595094</c:v>
                </c:pt>
                <c:pt idx="12">
                  <c:v>3.7601269614081585</c:v>
                </c:pt>
                <c:pt idx="13">
                  <c:v>-2.066326532195621</c:v>
                </c:pt>
                <c:pt idx="14">
                  <c:v>-5.9853958328843333E-2</c:v>
                </c:pt>
                <c:pt idx="15">
                  <c:v>5.0464190329421443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0EF-4646-B9A3-BC09284AB554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'Fsp-Qz(b)'!$M$22:$M$37</c:f>
              <c:numCache>
                <c:formatCode>0.0</c:formatCode>
                <c:ptCount val="16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3.4618672926719851</c:v>
                </c:pt>
                <c:pt idx="3" formatCode="0.00">
                  <c:v>9.3179832451046014</c:v>
                </c:pt>
                <c:pt idx="4" formatCode="0.00">
                  <c:v>3.9378486750348509</c:v>
                </c:pt>
                <c:pt idx="5">
                  <c:v>10.617980534721768</c:v>
                </c:pt>
                <c:pt idx="6">
                  <c:v>10.20831999772404</c:v>
                </c:pt>
                <c:pt idx="7" formatCode="0.00">
                  <c:v>8.0966920760731007</c:v>
                </c:pt>
                <c:pt idx="8" formatCode="0.00">
                  <c:v>5.1415164605987913</c:v>
                </c:pt>
                <c:pt idx="9" formatCode="0.00">
                  <c:v>3.8828135135341455</c:v>
                </c:pt>
                <c:pt idx="10" formatCode="0.00">
                  <c:v>4.9830336758981026</c:v>
                </c:pt>
                <c:pt idx="11" formatCode="0.00">
                  <c:v>5.7395725725505722</c:v>
                </c:pt>
                <c:pt idx="12">
                  <c:v>8.5219093683422393</c:v>
                </c:pt>
                <c:pt idx="13">
                  <c:v>8.4990001176332619</c:v>
                </c:pt>
                <c:pt idx="14" formatCode="0.00">
                  <c:v>8.4276832827065125</c:v>
                </c:pt>
                <c:pt idx="15" formatCode="0.00">
                  <c:v>8.2785016987055524</c:v>
                </c:pt>
              </c:numCache>
            </c:numRef>
          </c:xVal>
          <c:yVal>
            <c:numRef>
              <c:f>'Fsp-Qz(b)'!$S$22:$S$37</c:f>
              <c:numCache>
                <c:formatCode>0.0</c:formatCode>
                <c:ptCount val="16"/>
                <c:pt idx="0">
                  <c:v>-7.8045690567550841</c:v>
                </c:pt>
                <c:pt idx="1">
                  <c:v>-13.934180760914906</c:v>
                </c:pt>
                <c:pt idx="2">
                  <c:v>2.4209792286914977</c:v>
                </c:pt>
                <c:pt idx="3">
                  <c:v>-10.399142398014362</c:v>
                </c:pt>
                <c:pt idx="4">
                  <c:v>1.1541303012740447</c:v>
                </c:pt>
                <c:pt idx="5">
                  <c:v>-14.817487669191465</c:v>
                </c:pt>
                <c:pt idx="6">
                  <c:v>-9.2160869447076124</c:v>
                </c:pt>
                <c:pt idx="7">
                  <c:v>-5.9218807673948355</c:v>
                </c:pt>
                <c:pt idx="8">
                  <c:v>-1.6255068509239374</c:v>
                </c:pt>
                <c:pt idx="9">
                  <c:v>7.069199262572222</c:v>
                </c:pt>
                <c:pt idx="10">
                  <c:v>5.8879823437050449</c:v>
                </c:pt>
                <c:pt idx="11">
                  <c:v>2.8668852776987657</c:v>
                </c:pt>
                <c:pt idx="12">
                  <c:v>-9.9335424026731403</c:v>
                </c:pt>
                <c:pt idx="13">
                  <c:v>-5.6586125989701719</c:v>
                </c:pt>
                <c:pt idx="14">
                  <c:v>-10.017269378147196</c:v>
                </c:pt>
                <c:pt idx="15">
                  <c:v>-10.392821091799203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0EF-4646-B9A3-BC09284AB554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'Fsp-Qz(b)'!$M$22:$M$37</c:f>
              <c:numCache>
                <c:formatCode>0.0</c:formatCode>
                <c:ptCount val="16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3.4618672926719851</c:v>
                </c:pt>
                <c:pt idx="3" formatCode="0.00">
                  <c:v>9.3179832451046014</c:v>
                </c:pt>
                <c:pt idx="4" formatCode="0.00">
                  <c:v>3.9378486750348509</c:v>
                </c:pt>
                <c:pt idx="5">
                  <c:v>10.617980534721768</c:v>
                </c:pt>
                <c:pt idx="6">
                  <c:v>10.20831999772404</c:v>
                </c:pt>
                <c:pt idx="7" formatCode="0.00">
                  <c:v>8.0966920760731007</c:v>
                </c:pt>
                <c:pt idx="8" formatCode="0.00">
                  <c:v>5.1415164605987913</c:v>
                </c:pt>
                <c:pt idx="9" formatCode="0.00">
                  <c:v>3.8828135135341455</c:v>
                </c:pt>
                <c:pt idx="10" formatCode="0.00">
                  <c:v>4.9830336758981026</c:v>
                </c:pt>
                <c:pt idx="11" formatCode="0.00">
                  <c:v>5.7395725725505722</c:v>
                </c:pt>
                <c:pt idx="12">
                  <c:v>8.5219093683422393</c:v>
                </c:pt>
                <c:pt idx="13">
                  <c:v>8.4990001176332619</c:v>
                </c:pt>
                <c:pt idx="14" formatCode="0.00">
                  <c:v>8.4276832827065125</c:v>
                </c:pt>
                <c:pt idx="15" formatCode="0.00">
                  <c:v>8.2785016987055524</c:v>
                </c:pt>
              </c:numCache>
            </c:numRef>
          </c:xVal>
          <c:yVal>
            <c:numRef>
              <c:f>'Fsp-Qz(b)'!$T$22:$T$37</c:f>
              <c:numCache>
                <c:formatCode>0.0</c:formatCode>
                <c:ptCount val="16"/>
                <c:pt idx="0">
                  <c:v>-6.2117891530280671</c:v>
                </c:pt>
                <c:pt idx="1">
                  <c:v>-14.489733772634677</c:v>
                </c:pt>
                <c:pt idx="2">
                  <c:v>7.2637888012692606</c:v>
                </c:pt>
                <c:pt idx="3">
                  <c:v>-10.267967056041027</c:v>
                </c:pt>
                <c:pt idx="4">
                  <c:v>7.5603740866370766</c:v>
                </c:pt>
                <c:pt idx="5">
                  <c:v>-13.343211212595522</c:v>
                </c:pt>
                <c:pt idx="6">
                  <c:v>-16.096591783334571</c:v>
                </c:pt>
                <c:pt idx="7">
                  <c:v>-6.5672932851768895</c:v>
                </c:pt>
                <c:pt idx="8">
                  <c:v>-2.3935843583913958</c:v>
                </c:pt>
                <c:pt idx="9">
                  <c:v>2.948343959502354</c:v>
                </c:pt>
                <c:pt idx="10">
                  <c:v>1.5994394173637991</c:v>
                </c:pt>
                <c:pt idx="11">
                  <c:v>-2.340032916273898</c:v>
                </c:pt>
                <c:pt idx="12">
                  <c:v>-4.4455311571599179</c:v>
                </c:pt>
                <c:pt idx="13">
                  <c:v>-13.715561549815835</c:v>
                </c:pt>
                <c:pt idx="14">
                  <c:v>-8.9493198667261762</c:v>
                </c:pt>
                <c:pt idx="15">
                  <c:v>-1.4002426476452545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0EF-4646-B9A3-BC09284AB5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404895"/>
        <c:axId val="628871535"/>
      </c:scatterChart>
      <c:valAx>
        <c:axId val="19934048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8871535"/>
        <c:crosses val="autoZero"/>
        <c:crossBetween val="midCat"/>
      </c:valAx>
      <c:valAx>
        <c:axId val="628871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93404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22573469830190424"/>
                  <c:y val="4.0543714749521502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'Fsp-Qz(b)'!$B$2:$B$17</c:f>
              <c:numCache>
                <c:formatCode>0.0</c:formatCode>
                <c:ptCount val="16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3.4618672926719851</c:v>
                </c:pt>
                <c:pt idx="3" formatCode="0.00">
                  <c:v>9.3179832451046014</c:v>
                </c:pt>
                <c:pt idx="4" formatCode="0.00">
                  <c:v>3.9378486750348509</c:v>
                </c:pt>
                <c:pt idx="5">
                  <c:v>10.617980534721768</c:v>
                </c:pt>
                <c:pt idx="6">
                  <c:v>10.20831999772404</c:v>
                </c:pt>
                <c:pt idx="7" formatCode="0.00">
                  <c:v>8.0966920760731007</c:v>
                </c:pt>
                <c:pt idx="8" formatCode="0.00">
                  <c:v>5.1415164605987913</c:v>
                </c:pt>
                <c:pt idx="9" formatCode="0.00">
                  <c:v>3.8828135135341455</c:v>
                </c:pt>
                <c:pt idx="10" formatCode="0.00">
                  <c:v>4.9830336758981026</c:v>
                </c:pt>
                <c:pt idx="11" formatCode="0.00">
                  <c:v>5.7395725725505722</c:v>
                </c:pt>
                <c:pt idx="12">
                  <c:v>8.5219093683422393</c:v>
                </c:pt>
                <c:pt idx="13">
                  <c:v>8.4990001176332619</c:v>
                </c:pt>
                <c:pt idx="14" formatCode="0.00">
                  <c:v>8.4276832827065125</c:v>
                </c:pt>
                <c:pt idx="15" formatCode="0.00">
                  <c:v>8.2785016987055524</c:v>
                </c:pt>
              </c:numCache>
            </c:numRef>
          </c:xVal>
          <c:yVal>
            <c:numRef>
              <c:f>'Fsp-Qz(b)'!$C$2:$C$17</c:f>
              <c:numCache>
                <c:formatCode>0.00</c:formatCode>
                <c:ptCount val="16"/>
                <c:pt idx="0">
                  <c:v>2.7767166666666667</c:v>
                </c:pt>
                <c:pt idx="1">
                  <c:v>3.0029999999999983</c:v>
                </c:pt>
                <c:pt idx="2">
                  <c:v>3.2876000000000003</c:v>
                </c:pt>
                <c:pt idx="3">
                  <c:v>3.1079166666666667</c:v>
                </c:pt>
                <c:pt idx="4">
                  <c:v>3.1905000000000001</c:v>
                </c:pt>
                <c:pt idx="5">
                  <c:v>2.9694833333333337</c:v>
                </c:pt>
                <c:pt idx="6">
                  <c:v>2.9045166666666669</c:v>
                </c:pt>
                <c:pt idx="7">
                  <c:v>3.0279333333333334</c:v>
                </c:pt>
                <c:pt idx="8">
                  <c:v>3.2492999999999999</c:v>
                </c:pt>
                <c:pt idx="9">
                  <c:v>3.0970500000000003</c:v>
                </c:pt>
                <c:pt idx="10">
                  <c:v>3.1890333333333336</c:v>
                </c:pt>
                <c:pt idx="11">
                  <c:v>3.0880999999999998</c:v>
                </c:pt>
                <c:pt idx="12">
                  <c:v>2.899116666666667</c:v>
                </c:pt>
                <c:pt idx="13">
                  <c:v>3.0752833333333331</c:v>
                </c:pt>
                <c:pt idx="14">
                  <c:v>3.0248166666666667</c:v>
                </c:pt>
                <c:pt idx="15">
                  <c:v>2.9003499999999995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CE5-C141-95F8-49E9BAAE0067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9.3275542516366119E-2"/>
                  <c:y val="-9.730861574384173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'Fsp-Qz(b)'!$B$2:$B$17</c:f>
              <c:numCache>
                <c:formatCode>0.0</c:formatCode>
                <c:ptCount val="16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3.4618672926719851</c:v>
                </c:pt>
                <c:pt idx="3" formatCode="0.00">
                  <c:v>9.3179832451046014</c:v>
                </c:pt>
                <c:pt idx="4" formatCode="0.00">
                  <c:v>3.9378486750348509</c:v>
                </c:pt>
                <c:pt idx="5">
                  <c:v>10.617980534721768</c:v>
                </c:pt>
                <c:pt idx="6">
                  <c:v>10.20831999772404</c:v>
                </c:pt>
                <c:pt idx="7" formatCode="0.00">
                  <c:v>8.0966920760731007</c:v>
                </c:pt>
                <c:pt idx="8" formatCode="0.00">
                  <c:v>5.1415164605987913</c:v>
                </c:pt>
                <c:pt idx="9" formatCode="0.00">
                  <c:v>3.8828135135341455</c:v>
                </c:pt>
                <c:pt idx="10" formatCode="0.00">
                  <c:v>4.9830336758981026</c:v>
                </c:pt>
                <c:pt idx="11" formatCode="0.00">
                  <c:v>5.7395725725505722</c:v>
                </c:pt>
                <c:pt idx="12">
                  <c:v>8.5219093683422393</c:v>
                </c:pt>
                <c:pt idx="13">
                  <c:v>8.4990001176332619</c:v>
                </c:pt>
                <c:pt idx="14" formatCode="0.00">
                  <c:v>8.4276832827065125</c:v>
                </c:pt>
                <c:pt idx="15" formatCode="0.00">
                  <c:v>8.2785016987055524</c:v>
                </c:pt>
              </c:numCache>
            </c:numRef>
          </c:xVal>
          <c:yVal>
            <c:numRef>
              <c:f>'Fsp-Qz(b)'!$D$2:$D$17</c:f>
              <c:numCache>
                <c:formatCode>0.00</c:formatCode>
                <c:ptCount val="16"/>
                <c:pt idx="0">
                  <c:v>4.1091999999999995</c:v>
                </c:pt>
                <c:pt idx="1">
                  <c:v>4.3779166666666667</c:v>
                </c:pt>
                <c:pt idx="2">
                  <c:v>4.2732833333333335</c:v>
                </c:pt>
                <c:pt idx="3">
                  <c:v>4.33</c:v>
                </c:pt>
                <c:pt idx="4">
                  <c:v>4.2846166666666665</c:v>
                </c:pt>
                <c:pt idx="5">
                  <c:v>4.434333333333333</c:v>
                </c:pt>
                <c:pt idx="6">
                  <c:v>4.1959666666666671</c:v>
                </c:pt>
                <c:pt idx="7">
                  <c:v>4.2289166666666667</c:v>
                </c:pt>
                <c:pt idx="8">
                  <c:v>4.2978666666666667</c:v>
                </c:pt>
                <c:pt idx="9">
                  <c:v>4.0525000000000002</c:v>
                </c:pt>
                <c:pt idx="10">
                  <c:v>4.0059500000000003</c:v>
                </c:pt>
                <c:pt idx="11">
                  <c:v>4.0598833333333335</c:v>
                </c:pt>
                <c:pt idx="12">
                  <c:v>4.3787833333333328</c:v>
                </c:pt>
                <c:pt idx="13">
                  <c:v>4.1823375</c:v>
                </c:pt>
                <c:pt idx="14">
                  <c:v>4.3913666666666664</c:v>
                </c:pt>
                <c:pt idx="15">
                  <c:v>4.4233333333333329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CE5-C141-95F8-49E9BAAE0067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0.12100384172382669"/>
                  <c:y val="1.7767168024831751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'Fsp-Qz(b)'!$B$2:$B$17</c:f>
              <c:numCache>
                <c:formatCode>0.0</c:formatCode>
                <c:ptCount val="16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3.4618672926719851</c:v>
                </c:pt>
                <c:pt idx="3" formatCode="0.00">
                  <c:v>9.3179832451046014</c:v>
                </c:pt>
                <c:pt idx="4" formatCode="0.00">
                  <c:v>3.9378486750348509</c:v>
                </c:pt>
                <c:pt idx="5">
                  <c:v>10.617980534721768</c:v>
                </c:pt>
                <c:pt idx="6">
                  <c:v>10.20831999772404</c:v>
                </c:pt>
                <c:pt idx="7" formatCode="0.00">
                  <c:v>8.0966920760731007</c:v>
                </c:pt>
                <c:pt idx="8" formatCode="0.00">
                  <c:v>5.1415164605987913</c:v>
                </c:pt>
                <c:pt idx="9" formatCode="0.00">
                  <c:v>3.8828135135341455</c:v>
                </c:pt>
                <c:pt idx="10" formatCode="0.00">
                  <c:v>4.9830336758981026</c:v>
                </c:pt>
                <c:pt idx="11" formatCode="0.00">
                  <c:v>5.7395725725505722</c:v>
                </c:pt>
                <c:pt idx="12">
                  <c:v>8.5219093683422393</c:v>
                </c:pt>
                <c:pt idx="13">
                  <c:v>8.4990001176332619</c:v>
                </c:pt>
                <c:pt idx="14" formatCode="0.00">
                  <c:v>8.4276832827065125</c:v>
                </c:pt>
                <c:pt idx="15" formatCode="0.00">
                  <c:v>8.2785016987055524</c:v>
                </c:pt>
              </c:numCache>
            </c:numRef>
          </c:xVal>
          <c:yVal>
            <c:numRef>
              <c:f>'Fsp-Qz(b)'!$E$2:$E$17</c:f>
              <c:numCache>
                <c:formatCode>0.00</c:formatCode>
                <c:ptCount val="16"/>
                <c:pt idx="0">
                  <c:v>3.4415166666666663</c:v>
                </c:pt>
                <c:pt idx="1">
                  <c:v>3.7389666666666663</c:v>
                </c:pt>
                <c:pt idx="2">
                  <c:v>3.8699333333333334</c:v>
                </c:pt>
                <c:pt idx="3">
                  <c:v>3.7493999999999996</c:v>
                </c:pt>
                <c:pt idx="4">
                  <c:v>3.7939166666666666</c:v>
                </c:pt>
                <c:pt idx="5">
                  <c:v>3.7055333333333338</c:v>
                </c:pt>
                <c:pt idx="6">
                  <c:v>3.8838000000000004</c:v>
                </c:pt>
                <c:pt idx="7">
                  <c:v>3.7621833333333332</c:v>
                </c:pt>
                <c:pt idx="8">
                  <c:v>4.0041166666666665</c:v>
                </c:pt>
                <c:pt idx="9">
                  <c:v>3.971716666666667</c:v>
                </c:pt>
                <c:pt idx="10">
                  <c:v>3.8686833333333333</c:v>
                </c:pt>
                <c:pt idx="11">
                  <c:v>3.9169666666666667</c:v>
                </c:pt>
                <c:pt idx="12">
                  <c:v>3.6229499999999994</c:v>
                </c:pt>
                <c:pt idx="13">
                  <c:v>4.0154833333333331</c:v>
                </c:pt>
                <c:pt idx="14">
                  <c:v>3.8150333333333335</c:v>
                </c:pt>
                <c:pt idx="15">
                  <c:v>3.5418500000000002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CE5-C141-95F8-49E9BAAE00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'Fsp-Qz(c)'!$B$13</c:f>
              <c:strCache>
                <c:ptCount val="1"/>
                <c:pt idx="0">
                  <c:v>Н1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'Fsp-Qz(c)'!$A$14:$A$26</c:f>
              <c:numCache>
                <c:formatCode>General</c:formatCode>
                <c:ptCount val="13"/>
                <c:pt idx="0">
                  <c:v>3.6</c:v>
                </c:pt>
                <c:pt idx="1">
                  <c:v>3.8</c:v>
                </c:pt>
                <c:pt idx="2">
                  <c:v>4</c:v>
                </c:pt>
                <c:pt idx="3">
                  <c:v>4.2</c:v>
                </c:pt>
                <c:pt idx="4">
                  <c:v>4.4000000000000004</c:v>
                </c:pt>
                <c:pt idx="5">
                  <c:v>4.5999999999999996</c:v>
                </c:pt>
                <c:pt idx="6">
                  <c:v>4.8</c:v>
                </c:pt>
                <c:pt idx="7">
                  <c:v>5</c:v>
                </c:pt>
                <c:pt idx="8">
                  <c:v>5.2</c:v>
                </c:pt>
                <c:pt idx="9">
                  <c:v>5.4</c:v>
                </c:pt>
                <c:pt idx="10">
                  <c:v>5.8</c:v>
                </c:pt>
                <c:pt idx="11">
                  <c:v>6</c:v>
                </c:pt>
                <c:pt idx="12">
                  <c:v>6.2</c:v>
                </c:pt>
              </c:numCache>
            </c:numRef>
          </c:xVal>
          <c:yVal>
            <c:numRef>
              <c:f>'Fsp-Qz(c)'!$B$14:$B$26</c:f>
              <c:numCache>
                <c:formatCode>0.00</c:formatCode>
                <c:ptCount val="13"/>
                <c:pt idx="0">
                  <c:v>38.236941407919943</c:v>
                </c:pt>
                <c:pt idx="4">
                  <c:v>27.290278692618763</c:v>
                </c:pt>
                <c:pt idx="7">
                  <c:v>19.246493627687801</c:v>
                </c:pt>
                <c:pt idx="9">
                  <c:v>13.952114208767913</c:v>
                </c:pt>
                <c:pt idx="10">
                  <c:v>9.2465197841867646</c:v>
                </c:pt>
                <c:pt idx="11">
                  <c:v>7.9998249291892147</c:v>
                </c:pt>
                <c:pt idx="12">
                  <c:v>7.3342742801115151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A3D-3443-8B60-EBF95681F026}"/>
            </c:ext>
          </c:extLst>
        </c:ser>
        <c:ser>
          <c:idx val="1"/>
          <c:order val="1"/>
          <c:tx>
            <c:strRef>
              <c:f>'Fsp-Qz(c)'!$C$13</c:f>
              <c:strCache>
                <c:ptCount val="1"/>
                <c:pt idx="0">
                  <c:v>Н2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'Fsp-Qz(c)'!$A$14:$A$26</c:f>
              <c:numCache>
                <c:formatCode>General</c:formatCode>
                <c:ptCount val="13"/>
                <c:pt idx="0">
                  <c:v>3.6</c:v>
                </c:pt>
                <c:pt idx="1">
                  <c:v>3.8</c:v>
                </c:pt>
                <c:pt idx="2">
                  <c:v>4</c:v>
                </c:pt>
                <c:pt idx="3">
                  <c:v>4.2</c:v>
                </c:pt>
                <c:pt idx="4">
                  <c:v>4.4000000000000004</c:v>
                </c:pt>
                <c:pt idx="5">
                  <c:v>4.5999999999999996</c:v>
                </c:pt>
                <c:pt idx="6">
                  <c:v>4.8</c:v>
                </c:pt>
                <c:pt idx="7">
                  <c:v>5</c:v>
                </c:pt>
                <c:pt idx="8">
                  <c:v>5.2</c:v>
                </c:pt>
                <c:pt idx="9">
                  <c:v>5.4</c:v>
                </c:pt>
                <c:pt idx="10">
                  <c:v>5.8</c:v>
                </c:pt>
                <c:pt idx="11">
                  <c:v>6</c:v>
                </c:pt>
                <c:pt idx="12">
                  <c:v>6.2</c:v>
                </c:pt>
              </c:numCache>
            </c:numRef>
          </c:xVal>
          <c:yVal>
            <c:numRef>
              <c:f>'Fsp-Qz(c)'!$C$14:$C$26</c:f>
              <c:numCache>
                <c:formatCode>0.00</c:formatCode>
                <c:ptCount val="13"/>
                <c:pt idx="0">
                  <c:v>9.6360941128952291</c:v>
                </c:pt>
                <c:pt idx="1">
                  <c:v>9.6360941128952291</c:v>
                </c:pt>
                <c:pt idx="2">
                  <c:v>8.2516100888273805</c:v>
                </c:pt>
                <c:pt idx="3">
                  <c:v>7.5660057543068548</c:v>
                </c:pt>
                <c:pt idx="4">
                  <c:v>6.8845073618504351</c:v>
                </c:pt>
                <c:pt idx="5">
                  <c:v>6.2069045825033369</c:v>
                </c:pt>
                <c:pt idx="6">
                  <c:v>5.5330065278935159</c:v>
                </c:pt>
                <c:pt idx="7">
                  <c:v>4.8626392186884493</c:v>
                </c:pt>
                <c:pt idx="8">
                  <c:v>4.1956434707702543</c:v>
                </c:pt>
                <c:pt idx="9">
                  <c:v>3.5318731167838209</c:v>
                </c:pt>
                <c:pt idx="10">
                  <c:v>2.347804787369117</c:v>
                </c:pt>
                <c:pt idx="11">
                  <c:v>2.0258060352400267</c:v>
                </c:pt>
                <c:pt idx="12">
                  <c:v>1.8437098107951559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5A3D-3443-8B60-EBF95681F026}"/>
            </c:ext>
          </c:extLst>
        </c:ser>
        <c:ser>
          <c:idx val="2"/>
          <c:order val="2"/>
          <c:tx>
            <c:strRef>
              <c:f>'Fsp-Qz(c)'!$D$13</c:f>
              <c:strCache>
                <c:ptCount val="1"/>
                <c:pt idx="0">
                  <c:v>Н3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'Fsp-Qz(c)'!$A$14:$A$26</c:f>
              <c:numCache>
                <c:formatCode>General</c:formatCode>
                <c:ptCount val="13"/>
                <c:pt idx="0">
                  <c:v>3.6</c:v>
                </c:pt>
                <c:pt idx="1">
                  <c:v>3.8</c:v>
                </c:pt>
                <c:pt idx="2">
                  <c:v>4</c:v>
                </c:pt>
                <c:pt idx="3">
                  <c:v>4.2</c:v>
                </c:pt>
                <c:pt idx="4">
                  <c:v>4.4000000000000004</c:v>
                </c:pt>
                <c:pt idx="5">
                  <c:v>4.5999999999999996</c:v>
                </c:pt>
                <c:pt idx="6">
                  <c:v>4.8</c:v>
                </c:pt>
                <c:pt idx="7">
                  <c:v>5</c:v>
                </c:pt>
                <c:pt idx="8">
                  <c:v>5.2</c:v>
                </c:pt>
                <c:pt idx="9">
                  <c:v>5.4</c:v>
                </c:pt>
                <c:pt idx="10">
                  <c:v>5.8</c:v>
                </c:pt>
                <c:pt idx="11">
                  <c:v>6</c:v>
                </c:pt>
                <c:pt idx="12">
                  <c:v>6.2</c:v>
                </c:pt>
              </c:numCache>
            </c:numRef>
          </c:xVal>
          <c:yVal>
            <c:numRef>
              <c:f>'Fsp-Qz(c)'!$D$14:$D$26</c:f>
              <c:numCache>
                <c:formatCode>0.00</c:formatCode>
                <c:ptCount val="13"/>
                <c:pt idx="0">
                  <c:v>15.186323057903698</c:v>
                </c:pt>
                <c:pt idx="1">
                  <c:v>15.186323057903698</c:v>
                </c:pt>
                <c:pt idx="2">
                  <c:v>14.038590530032508</c:v>
                </c:pt>
                <c:pt idx="3">
                  <c:v>13.431824339846251</c:v>
                </c:pt>
                <c:pt idx="4">
                  <c:v>12.798064410290507</c:v>
                </c:pt>
                <c:pt idx="5">
                  <c:v>12.132044355909251</c:v>
                </c:pt>
                <c:pt idx="6">
                  <c:v>11.42651649630934</c:v>
                </c:pt>
                <c:pt idx="7">
                  <c:v>10.67084236049951</c:v>
                </c:pt>
                <c:pt idx="8">
                  <c:v>9.8477815946250828</c:v>
                </c:pt>
                <c:pt idx="9">
                  <c:v>8.9239622842271142</c:v>
                </c:pt>
                <c:pt idx="10">
                  <c:v>6.9414583110343084</c:v>
                </c:pt>
                <c:pt idx="11">
                  <c:v>6.5432274009658222</c:v>
                </c:pt>
                <c:pt idx="12">
                  <c:v>6.4190241196615023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5A3D-3443-8B60-EBF95681F026}"/>
            </c:ext>
          </c:extLst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'Fsp-Qz(c)'!$A$14:$A$21</c:f>
              <c:numCache>
                <c:formatCode>General</c:formatCode>
                <c:ptCount val="8"/>
                <c:pt idx="0">
                  <c:v>3.6</c:v>
                </c:pt>
                <c:pt idx="1">
                  <c:v>3.8</c:v>
                </c:pt>
                <c:pt idx="2">
                  <c:v>4</c:v>
                </c:pt>
                <c:pt idx="3">
                  <c:v>4.2</c:v>
                </c:pt>
                <c:pt idx="4">
                  <c:v>4.4000000000000004</c:v>
                </c:pt>
                <c:pt idx="5">
                  <c:v>4.5999999999999996</c:v>
                </c:pt>
                <c:pt idx="6">
                  <c:v>4.8</c:v>
                </c:pt>
                <c:pt idx="7">
                  <c:v>5</c:v>
                </c:pt>
              </c:numCache>
            </c:numRef>
          </c:xVal>
          <c:yVal>
            <c:numRef>
              <c:f>'Fsp-Qz(c)'!$F$14:$F$21</c:f>
              <c:numCache>
                <c:formatCode>0.00</c:formatCode>
                <c:ptCount val="8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5A3D-3443-8B60-EBF95681F0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060671"/>
        <c:axId val="171014831"/>
      </c:scatterChart>
      <c:valAx>
        <c:axId val="394060671"/>
        <c:scaling>
          <c:orientation val="minMax"/>
          <c:min val="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1014831"/>
        <c:crosses val="autoZero"/>
        <c:crossBetween val="midCat"/>
      </c:valAx>
      <c:valAx>
        <c:axId val="171014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9406067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'Fsp-Qz(c)'!$B$2:$B$9</c:f>
              <c:numCache>
                <c:formatCode>0.00</c:formatCode>
                <c:ptCount val="8"/>
                <c:pt idx="0">
                  <c:v>9.8486137098145559</c:v>
                </c:pt>
                <c:pt idx="1">
                  <c:v>9.4488658824933687</c:v>
                </c:pt>
                <c:pt idx="2" formatCode="0.0">
                  <c:v>13.228614004650469</c:v>
                </c:pt>
                <c:pt idx="3" formatCode="0.0">
                  <c:v>13.223847782622469</c:v>
                </c:pt>
                <c:pt idx="4" formatCode="0.0">
                  <c:v>12.190268421750883</c:v>
                </c:pt>
                <c:pt idx="5" formatCode="0.0">
                  <c:v>15.176653953615338</c:v>
                </c:pt>
                <c:pt idx="6" formatCode="0.0">
                  <c:v>14.1074505680656</c:v>
                </c:pt>
                <c:pt idx="7" formatCode="0.0">
                  <c:v>15.051404867421686</c:v>
                </c:pt>
              </c:numCache>
            </c:numRef>
          </c:xVal>
          <c:yVal>
            <c:numRef>
              <c:f>'Fsp-Qz(c)'!$C$2:$C$9</c:f>
              <c:numCache>
                <c:formatCode>0.00</c:formatCode>
                <c:ptCount val="8"/>
                <c:pt idx="0">
                  <c:v>3.4415333333333331</c:v>
                </c:pt>
                <c:pt idx="1">
                  <c:v>3.3845166666666664</c:v>
                </c:pt>
                <c:pt idx="2">
                  <c:v>3.1293666666666669</c:v>
                </c:pt>
                <c:pt idx="3">
                  <c:v>3.232216666666667</c:v>
                </c:pt>
                <c:pt idx="4">
                  <c:v>3.2113000000000005</c:v>
                </c:pt>
                <c:pt idx="5">
                  <c:v>3.042016666666667</c:v>
                </c:pt>
                <c:pt idx="6">
                  <c:v>3.1395666666666671</c:v>
                </c:pt>
                <c:pt idx="7">
                  <c:v>2.995883333333333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61C-894A-B4D0-E3AC723F4B51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'Fsp-Qz(c)'!$B$2:$B$9</c:f>
              <c:numCache>
                <c:formatCode>0.00</c:formatCode>
                <c:ptCount val="8"/>
                <c:pt idx="0">
                  <c:v>9.8486137098145559</c:v>
                </c:pt>
                <c:pt idx="1">
                  <c:v>9.4488658824933687</c:v>
                </c:pt>
                <c:pt idx="2" formatCode="0.0">
                  <c:v>13.228614004650469</c:v>
                </c:pt>
                <c:pt idx="3" formatCode="0.0">
                  <c:v>13.223847782622469</c:v>
                </c:pt>
                <c:pt idx="4" formatCode="0.0">
                  <c:v>12.190268421750883</c:v>
                </c:pt>
                <c:pt idx="5" formatCode="0.0">
                  <c:v>15.176653953615338</c:v>
                </c:pt>
                <c:pt idx="6" formatCode="0.0">
                  <c:v>14.1074505680656</c:v>
                </c:pt>
                <c:pt idx="7" formatCode="0.0">
                  <c:v>15.051404867421686</c:v>
                </c:pt>
              </c:numCache>
            </c:numRef>
          </c:xVal>
          <c:yVal>
            <c:numRef>
              <c:f>'Fsp-Qz(c)'!$D$2:$D$9</c:f>
              <c:numCache>
                <c:formatCode>0.00</c:formatCode>
                <c:ptCount val="8"/>
                <c:pt idx="0">
                  <c:v>4.6727500000000006</c:v>
                </c:pt>
                <c:pt idx="1">
                  <c:v>4.5712666666666664</c:v>
                </c:pt>
                <c:pt idx="2">
                  <c:v>4.2585333333333333</c:v>
                </c:pt>
                <c:pt idx="3">
                  <c:v>4.8742999999999999</c:v>
                </c:pt>
                <c:pt idx="4">
                  <c:v>4.5781000000000001</c:v>
                </c:pt>
                <c:pt idx="5">
                  <c:v>4.7702333333333335</c:v>
                </c:pt>
                <c:pt idx="6">
                  <c:v>4.9026166666666668</c:v>
                </c:pt>
                <c:pt idx="7">
                  <c:v>4.6889500000000002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61C-894A-B4D0-E3AC723F4B51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'Fsp-Qz(c)'!$B$2:$B$9</c:f>
              <c:numCache>
                <c:formatCode>0.00</c:formatCode>
                <c:ptCount val="8"/>
                <c:pt idx="0">
                  <c:v>9.8486137098145559</c:v>
                </c:pt>
                <c:pt idx="1">
                  <c:v>9.4488658824933687</c:v>
                </c:pt>
                <c:pt idx="2" formatCode="0.0">
                  <c:v>13.228614004650469</c:v>
                </c:pt>
                <c:pt idx="3" formatCode="0.0">
                  <c:v>13.223847782622469</c:v>
                </c:pt>
                <c:pt idx="4" formatCode="0.0">
                  <c:v>12.190268421750883</c:v>
                </c:pt>
                <c:pt idx="5" formatCode="0.0">
                  <c:v>15.176653953615338</c:v>
                </c:pt>
                <c:pt idx="6" formatCode="0.0">
                  <c:v>14.1074505680656</c:v>
                </c:pt>
                <c:pt idx="7" formatCode="0.0">
                  <c:v>15.051404867421686</c:v>
                </c:pt>
              </c:numCache>
            </c:numRef>
          </c:xVal>
          <c:yVal>
            <c:numRef>
              <c:f>'Fsp-Qz(c)'!$E$2:$E$9</c:f>
              <c:numCache>
                <c:formatCode>0.00</c:formatCode>
                <c:ptCount val="8"/>
                <c:pt idx="0">
                  <c:v>4.1086999999999998</c:v>
                </c:pt>
                <c:pt idx="1">
                  <c:v>4.0108166666666669</c:v>
                </c:pt>
                <c:pt idx="2">
                  <c:v>4.1036999999999999</c:v>
                </c:pt>
                <c:pt idx="3">
                  <c:v>4.1114166666666669</c:v>
                </c:pt>
                <c:pt idx="4">
                  <c:v>3.9356333333333331</c:v>
                </c:pt>
                <c:pt idx="5">
                  <c:v>4.2457333333333338</c:v>
                </c:pt>
                <c:pt idx="6">
                  <c:v>4.0831333333333335</c:v>
                </c:pt>
                <c:pt idx="7">
                  <c:v>3.8796999999999997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61C-894A-B4D0-E3AC723F4B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scatterChart>
        <c:scatterStyle val="smoothMarker"/>
        <c:varyColors val="0"/>
        <c:ser>
          <c:idx val="3"/>
          <c:order val="3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'Fsp-Qz(c)'!$H$14:$H$30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'Fsp-Qz(c)'!$I$14:$I$30</c:f>
              <c:numCache>
                <c:formatCode>0.00</c:formatCode>
                <c:ptCount val="17"/>
                <c:pt idx="0">
                  <c:v>6.2</c:v>
                </c:pt>
                <c:pt idx="1">
                  <c:v>5.8674199434746388</c:v>
                </c:pt>
                <c:pt idx="2">
                  <c:v>5.552680127916763</c:v>
                </c:pt>
                <c:pt idx="3">
                  <c:v>5.254823568108729</c:v>
                </c:pt>
                <c:pt idx="4">
                  <c:v>4.9729446133809212</c:v>
                </c:pt>
                <c:pt idx="5">
                  <c:v>4.7061861939267731</c:v>
                </c:pt>
                <c:pt idx="6">
                  <c:v>4.4537372148307979</c:v>
                </c:pt>
                <c:pt idx="7">
                  <c:v>4.2148300898860338</c:v>
                </c:pt>
                <c:pt idx="8">
                  <c:v>3.9887384077023103</c:v>
                </c:pt>
                <c:pt idx="9">
                  <c:v>3.7747747230090014</c:v>
                </c:pt>
                <c:pt idx="10">
                  <c:v>3.5722884664366075</c:v>
                </c:pt>
                <c:pt idx="11">
                  <c:v>3.3806639664217073</c:v>
                </c:pt>
                <c:pt idx="12">
                  <c:v>3.1993185772207737</c:v>
                </c:pt>
                <c:pt idx="13">
                  <c:v>3.0277009073409795</c:v>
                </c:pt>
                <c:pt idx="14">
                  <c:v>2.8652891430014065</c:v>
                </c:pt>
                <c:pt idx="15">
                  <c:v>2.7115894615270655</c:v>
                </c:pt>
                <c:pt idx="16">
                  <c:v>2.5661345298515417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561C-894A-B4D0-E3AC723F4B51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'Fsp-Qz(c)'!$H$14:$H$30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'Fsp-Qz(c)'!$J$14:$J$30</c:f>
              <c:numCache>
                <c:formatCode>0.00</c:formatCode>
                <c:ptCount val="17"/>
                <c:pt idx="0">
                  <c:v>6.2</c:v>
                </c:pt>
                <c:pt idx="1">
                  <c:v>6.0568844026164523</c:v>
                </c:pt>
                <c:pt idx="2">
                  <c:v>5.9170723655900721</c:v>
                </c:pt>
                <c:pt idx="3">
                  <c:v>5.7804876323057011</c:v>
                </c:pt>
                <c:pt idx="4">
                  <c:v>5.6470557063918863</c:v>
                </c:pt>
                <c:pt idx="5">
                  <c:v>5.5167038110889113</c:v>
                </c:pt>
                <c:pt idx="6">
                  <c:v>5.389360849554703</c:v>
                </c:pt>
                <c:pt idx="7">
                  <c:v>5.264957366087037</c:v>
                </c:pt>
                <c:pt idx="8">
                  <c:v>5.1434255082408349</c:v>
                </c:pt>
                <c:pt idx="9">
                  <c:v>5.024698989819921</c:v>
                </c:pt>
                <c:pt idx="10">
                  <c:v>4.9087130547230515</c:v>
                </c:pt>
                <c:pt idx="11">
                  <c:v>4.795404441624485</c:v>
                </c:pt>
                <c:pt idx="12">
                  <c:v>4.6847113494698389</c:v>
                </c:pt>
                <c:pt idx="13">
                  <c:v>4.5765734037684078</c:v>
                </c:pt>
                <c:pt idx="14">
                  <c:v>4.4709316236635734</c:v>
                </c:pt>
                <c:pt idx="15">
                  <c:v>4.3677283897633137</c:v>
                </c:pt>
                <c:pt idx="16">
                  <c:v>4.2669074127133033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561C-894A-B4D0-E3AC723F4B51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'Fsp-Qz(c)'!$H$14:$H$30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'Fsp-Qz(c)'!$K$14:$K$30</c:f>
              <c:numCache>
                <c:formatCode>0.00</c:formatCode>
                <c:ptCount val="17"/>
                <c:pt idx="0">
                  <c:v>6.2</c:v>
                </c:pt>
                <c:pt idx="1">
                  <c:v>5.9649554732031946</c:v>
                </c:pt>
                <c:pt idx="2">
                  <c:v>5.7388215802091516</c:v>
                </c:pt>
                <c:pt idx="3">
                  <c:v>5.5212605152589003</c:v>
                </c:pt>
                <c:pt idx="4">
                  <c:v>5.3119472789474615</c:v>
                </c:pt>
                <c:pt idx="5">
                  <c:v>5.1105691927297539</c:v>
                </c:pt>
                <c:pt idx="6">
                  <c:v>4.9168254318317688</c:v>
                </c:pt>
                <c:pt idx="7">
                  <c:v>4.7304265758692852</c:v>
                </c:pt>
                <c:pt idx="8">
                  <c:v>4.5510941765027972</c:v>
                </c:pt>
                <c:pt idx="9">
                  <c:v>4.3785603414828298</c:v>
                </c:pt>
                <c:pt idx="10">
                  <c:v>4.212567334464266</c:v>
                </c:pt>
                <c:pt idx="11">
                  <c:v>4.0528671899918738</c:v>
                </c:pt>
                <c:pt idx="12">
                  <c:v>3.8992213430818827</c:v>
                </c:pt>
                <c:pt idx="13">
                  <c:v>3.7514002728462876</c:v>
                </c:pt>
                <c:pt idx="14">
                  <c:v>3.6091831596274866</c:v>
                </c:pt>
                <c:pt idx="15">
                  <c:v>3.4723575551310928</c:v>
                </c:pt>
                <c:pt idx="16">
                  <c:v>3.3407190650641403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561C-894A-B4D0-E3AC723F4B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'Fsp-Qz(c)'!$M$14:$M$27</c:f>
              <c:numCache>
                <c:formatCode>0.00</c:formatCode>
                <c:ptCount val="14"/>
                <c:pt idx="0">
                  <c:v>9.8486137098145559</c:v>
                </c:pt>
                <c:pt idx="1">
                  <c:v>9.4488658824933687</c:v>
                </c:pt>
                <c:pt idx="2" formatCode="0.0">
                  <c:v>13.228614004650469</c:v>
                </c:pt>
                <c:pt idx="3" formatCode="0.0">
                  <c:v>13.223847782622469</c:v>
                </c:pt>
                <c:pt idx="4" formatCode="0.0">
                  <c:v>12.190268421750883</c:v>
                </c:pt>
                <c:pt idx="5" formatCode="0.0">
                  <c:v>15.176653953615338</c:v>
                </c:pt>
                <c:pt idx="6" formatCode="0.0">
                  <c:v>14.1074505680656</c:v>
                </c:pt>
                <c:pt idx="7" formatCode="0.0">
                  <c:v>15.051404867421686</c:v>
                </c:pt>
              </c:numCache>
            </c:numRef>
          </c:xVal>
          <c:yVal>
            <c:numRef>
              <c:f>'Fsp-Qz(c)'!$R$14:$R$27</c:f>
              <c:numCache>
                <c:formatCode>0.0</c:formatCode>
                <c:ptCount val="14"/>
                <c:pt idx="0">
                  <c:v>4.6693223987836552</c:v>
                </c:pt>
                <c:pt idx="1">
                  <c:v>8.8044115487041719</c:v>
                </c:pt>
                <c:pt idx="2">
                  <c:v>-4.4606093841115753</c:v>
                </c:pt>
                <c:pt idx="3">
                  <c:v>-7.4763880121653399</c:v>
                </c:pt>
                <c:pt idx="4">
                  <c:v>-1.4127566885876419</c:v>
                </c:pt>
                <c:pt idx="5">
                  <c:v>-11.726071496072416</c:v>
                </c:pt>
                <c:pt idx="6">
                  <c:v>-9.2752264657527146</c:v>
                </c:pt>
                <c:pt idx="7">
                  <c:v>-9.7456431593675212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51A-A14F-AB44-49DDCEC07469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'Fsp-Qz(c)'!$M$14:$M$27</c:f>
              <c:numCache>
                <c:formatCode>0.00</c:formatCode>
                <c:ptCount val="14"/>
                <c:pt idx="0">
                  <c:v>9.8486137098145559</c:v>
                </c:pt>
                <c:pt idx="1">
                  <c:v>9.4488658824933687</c:v>
                </c:pt>
                <c:pt idx="2" formatCode="0.0">
                  <c:v>13.228614004650469</c:v>
                </c:pt>
                <c:pt idx="3" formatCode="0.0">
                  <c:v>13.223847782622469</c:v>
                </c:pt>
                <c:pt idx="4" formatCode="0.0">
                  <c:v>12.190268421750883</c:v>
                </c:pt>
                <c:pt idx="5" formatCode="0.0">
                  <c:v>15.176653953615338</c:v>
                </c:pt>
                <c:pt idx="6" formatCode="0.0">
                  <c:v>14.1074505680656</c:v>
                </c:pt>
                <c:pt idx="7" formatCode="0.0">
                  <c:v>15.051404867421686</c:v>
                </c:pt>
              </c:numCache>
            </c:numRef>
          </c:xVal>
          <c:yVal>
            <c:numRef>
              <c:f>'Fsp-Qz(c)'!$S$14:$S$27</c:f>
              <c:numCache>
                <c:formatCode>0.0</c:formatCode>
                <c:ptCount val="14"/>
                <c:pt idx="0">
                  <c:v>5.4218226235271167</c:v>
                </c:pt>
                <c:pt idx="1">
                  <c:v>8.7729517134702526</c:v>
                </c:pt>
                <c:pt idx="2">
                  <c:v>6.896056936084535</c:v>
                </c:pt>
                <c:pt idx="3">
                  <c:v>-6.5976458805945981</c:v>
                </c:pt>
                <c:pt idx="4">
                  <c:v>1.8750377644727958</c:v>
                </c:pt>
                <c:pt idx="5">
                  <c:v>-8.8148105053344263</c:v>
                </c:pt>
                <c:pt idx="6">
                  <c:v>-9.0337516901123163</c:v>
                </c:pt>
                <c:pt idx="7">
                  <c:v>-6.9623669744123156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51A-A14F-AB44-49DDCEC07469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'Fsp-Qz(c)'!$M$14:$M$27</c:f>
              <c:numCache>
                <c:formatCode>0.00</c:formatCode>
                <c:ptCount val="14"/>
                <c:pt idx="0">
                  <c:v>9.8486137098145559</c:v>
                </c:pt>
                <c:pt idx="1">
                  <c:v>9.4488658824933687</c:v>
                </c:pt>
                <c:pt idx="2" formatCode="0.0">
                  <c:v>13.228614004650469</c:v>
                </c:pt>
                <c:pt idx="3" formatCode="0.0">
                  <c:v>13.223847782622469</c:v>
                </c:pt>
                <c:pt idx="4" formatCode="0.0">
                  <c:v>12.190268421750883</c:v>
                </c:pt>
                <c:pt idx="5" formatCode="0.0">
                  <c:v>15.176653953615338</c:v>
                </c:pt>
                <c:pt idx="6" formatCode="0.0">
                  <c:v>14.1074505680656</c:v>
                </c:pt>
                <c:pt idx="7" formatCode="0.0">
                  <c:v>15.051404867421686</c:v>
                </c:pt>
              </c:numCache>
            </c:numRef>
          </c:xVal>
          <c:yVal>
            <c:numRef>
              <c:f>'Fsp-Qz(c)'!$T$14:$T$27</c:f>
              <c:numCache>
                <c:formatCode>0.0</c:formatCode>
                <c:ptCount val="14"/>
                <c:pt idx="0">
                  <c:v>3.1296073840217953</c:v>
                </c:pt>
                <c:pt idx="1">
                  <c:v>7.2913095816285534</c:v>
                </c:pt>
                <c:pt idx="2">
                  <c:v>-9.3890604957830313</c:v>
                </c:pt>
                <c:pt idx="3">
                  <c:v>-9.5424659760425961</c:v>
                </c:pt>
                <c:pt idx="4">
                  <c:v>-1.6510558845545056</c:v>
                </c:pt>
                <c:pt idx="5">
                  <c:v>-18.771827932842321</c:v>
                </c:pt>
                <c:pt idx="6">
                  <c:v>-11.973819476756843</c:v>
                </c:pt>
                <c:pt idx="7">
                  <c:v>-10.676961106332573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51A-A14F-AB44-49DDCEC074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404895"/>
        <c:axId val="628871535"/>
      </c:scatterChart>
      <c:valAx>
        <c:axId val="19934048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8871535"/>
        <c:crosses val="autoZero"/>
        <c:crossBetween val="midCat"/>
      </c:valAx>
      <c:valAx>
        <c:axId val="628871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93404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25913576979618014"/>
                  <c:y val="-1.3790131928407125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'Fsp-Qz(c)'!$B$2:$B$9</c:f>
              <c:numCache>
                <c:formatCode>0.00</c:formatCode>
                <c:ptCount val="8"/>
                <c:pt idx="0">
                  <c:v>9.8486137098145559</c:v>
                </c:pt>
                <c:pt idx="1">
                  <c:v>9.4488658824933687</c:v>
                </c:pt>
                <c:pt idx="2" formatCode="0.0">
                  <c:v>13.228614004650469</c:v>
                </c:pt>
                <c:pt idx="3" formatCode="0.0">
                  <c:v>13.223847782622469</c:v>
                </c:pt>
                <c:pt idx="4" formatCode="0.0">
                  <c:v>12.190268421750883</c:v>
                </c:pt>
                <c:pt idx="5" formatCode="0.0">
                  <c:v>15.176653953615338</c:v>
                </c:pt>
                <c:pt idx="6" formatCode="0.0">
                  <c:v>14.1074505680656</c:v>
                </c:pt>
                <c:pt idx="7" formatCode="0.0">
                  <c:v>15.051404867421686</c:v>
                </c:pt>
              </c:numCache>
            </c:numRef>
          </c:xVal>
          <c:yVal>
            <c:numRef>
              <c:f>'Fsp-Qz(c)'!$C$2:$C$9</c:f>
              <c:numCache>
                <c:formatCode>0.00</c:formatCode>
                <c:ptCount val="8"/>
                <c:pt idx="0">
                  <c:v>3.4415333333333331</c:v>
                </c:pt>
                <c:pt idx="1">
                  <c:v>3.3845166666666664</c:v>
                </c:pt>
                <c:pt idx="2">
                  <c:v>3.1293666666666669</c:v>
                </c:pt>
                <c:pt idx="3">
                  <c:v>3.232216666666667</c:v>
                </c:pt>
                <c:pt idx="4">
                  <c:v>3.2113000000000005</c:v>
                </c:pt>
                <c:pt idx="5">
                  <c:v>3.042016666666667</c:v>
                </c:pt>
                <c:pt idx="6">
                  <c:v>3.1395666666666671</c:v>
                </c:pt>
                <c:pt idx="7">
                  <c:v>2.995883333333333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22A-204B-BFA0-579D167DA9EA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12136587895986385"/>
                  <c:y val="-7.636071829968060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'Fsp-Qz(c)'!$B$2:$B$9</c:f>
              <c:numCache>
                <c:formatCode>0.00</c:formatCode>
                <c:ptCount val="8"/>
                <c:pt idx="0">
                  <c:v>9.8486137098145559</c:v>
                </c:pt>
                <c:pt idx="1">
                  <c:v>9.4488658824933687</c:v>
                </c:pt>
                <c:pt idx="2" formatCode="0.0">
                  <c:v>13.228614004650469</c:v>
                </c:pt>
                <c:pt idx="3" formatCode="0.0">
                  <c:v>13.223847782622469</c:v>
                </c:pt>
                <c:pt idx="4" formatCode="0.0">
                  <c:v>12.190268421750883</c:v>
                </c:pt>
                <c:pt idx="5" formatCode="0.0">
                  <c:v>15.176653953615338</c:v>
                </c:pt>
                <c:pt idx="6" formatCode="0.0">
                  <c:v>14.1074505680656</c:v>
                </c:pt>
                <c:pt idx="7" formatCode="0.0">
                  <c:v>15.051404867421686</c:v>
                </c:pt>
              </c:numCache>
            </c:numRef>
          </c:xVal>
          <c:yVal>
            <c:numRef>
              <c:f>'Fsp-Qz(c)'!$D$2:$D$9</c:f>
              <c:numCache>
                <c:formatCode>0.00</c:formatCode>
                <c:ptCount val="8"/>
                <c:pt idx="0">
                  <c:v>4.6727500000000006</c:v>
                </c:pt>
                <c:pt idx="1">
                  <c:v>4.5712666666666664</c:v>
                </c:pt>
                <c:pt idx="2">
                  <c:v>4.2585333333333333</c:v>
                </c:pt>
                <c:pt idx="3">
                  <c:v>4.8742999999999999</c:v>
                </c:pt>
                <c:pt idx="4">
                  <c:v>4.5781000000000001</c:v>
                </c:pt>
                <c:pt idx="5">
                  <c:v>4.7702333333333335</c:v>
                </c:pt>
                <c:pt idx="6">
                  <c:v>4.9026166666666668</c:v>
                </c:pt>
                <c:pt idx="7">
                  <c:v>4.6889500000000002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22A-204B-BFA0-579D167DA9EA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57193579606809841"/>
                  <c:y val="-1.2928391166473268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'Fsp-Qz(c)'!$B$2:$B$9</c:f>
              <c:numCache>
                <c:formatCode>0.00</c:formatCode>
                <c:ptCount val="8"/>
                <c:pt idx="0">
                  <c:v>9.8486137098145559</c:v>
                </c:pt>
                <c:pt idx="1">
                  <c:v>9.4488658824933687</c:v>
                </c:pt>
                <c:pt idx="2" formatCode="0.0">
                  <c:v>13.228614004650469</c:v>
                </c:pt>
                <c:pt idx="3" formatCode="0.0">
                  <c:v>13.223847782622469</c:v>
                </c:pt>
                <c:pt idx="4" formatCode="0.0">
                  <c:v>12.190268421750883</c:v>
                </c:pt>
                <c:pt idx="5" formatCode="0.0">
                  <c:v>15.176653953615338</c:v>
                </c:pt>
                <c:pt idx="6" formatCode="0.0">
                  <c:v>14.1074505680656</c:v>
                </c:pt>
                <c:pt idx="7" formatCode="0.0">
                  <c:v>15.051404867421686</c:v>
                </c:pt>
              </c:numCache>
            </c:numRef>
          </c:xVal>
          <c:yVal>
            <c:numRef>
              <c:f>'Fsp-Qz(c)'!$E$2:$E$9</c:f>
              <c:numCache>
                <c:formatCode>0.00</c:formatCode>
                <c:ptCount val="8"/>
                <c:pt idx="0">
                  <c:v>4.1086999999999998</c:v>
                </c:pt>
                <c:pt idx="1">
                  <c:v>4.0108166666666669</c:v>
                </c:pt>
                <c:pt idx="2">
                  <c:v>4.1036999999999999</c:v>
                </c:pt>
                <c:pt idx="3">
                  <c:v>4.1114166666666669</c:v>
                </c:pt>
                <c:pt idx="4">
                  <c:v>3.9356333333333331</c:v>
                </c:pt>
                <c:pt idx="5">
                  <c:v>4.2457333333333338</c:v>
                </c:pt>
                <c:pt idx="6">
                  <c:v>4.0831333333333335</c:v>
                </c:pt>
                <c:pt idx="7">
                  <c:v>3.8796999999999997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22A-204B-BFA0-579D167DA9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9318687"/>
        <c:axId val="1769216591"/>
      </c:scatterChart>
      <c:valAx>
        <c:axId val="2493186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69216591"/>
        <c:crosses val="autoZero"/>
        <c:crossBetween val="midCat"/>
      </c:valAx>
      <c:valAx>
        <c:axId val="1769216591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493186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'Qz(a)'!$B$8</c:f>
              <c:strCache>
                <c:ptCount val="1"/>
                <c:pt idx="0">
                  <c:v>Н1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'Qz(a)'!$A$9:$A$21</c:f>
              <c:numCache>
                <c:formatCode>General</c:formatCode>
                <c:ptCount val="13"/>
                <c:pt idx="0">
                  <c:v>5</c:v>
                </c:pt>
                <c:pt idx="1">
                  <c:v>5.5</c:v>
                </c:pt>
                <c:pt idx="2">
                  <c:v>6</c:v>
                </c:pt>
                <c:pt idx="3">
                  <c:v>6.5</c:v>
                </c:pt>
                <c:pt idx="4">
                  <c:v>7</c:v>
                </c:pt>
                <c:pt idx="5">
                  <c:v>7.5</c:v>
                </c:pt>
                <c:pt idx="6">
                  <c:v>7.6</c:v>
                </c:pt>
                <c:pt idx="7">
                  <c:v>7.7</c:v>
                </c:pt>
                <c:pt idx="8">
                  <c:v>7.8</c:v>
                </c:pt>
                <c:pt idx="9">
                  <c:v>7.81</c:v>
                </c:pt>
                <c:pt idx="10">
                  <c:v>8</c:v>
                </c:pt>
                <c:pt idx="11">
                  <c:v>8.5</c:v>
                </c:pt>
                <c:pt idx="12">
                  <c:v>9</c:v>
                </c:pt>
              </c:numCache>
            </c:numRef>
          </c:xVal>
          <c:yVal>
            <c:numRef>
              <c:f>'Qz(a)'!$B$9:$B$21</c:f>
              <c:numCache>
                <c:formatCode>0.00</c:formatCode>
                <c:ptCount val="13"/>
                <c:pt idx="0">
                  <c:v>14.72</c:v>
                </c:pt>
                <c:pt idx="1">
                  <c:v>12.03</c:v>
                </c:pt>
                <c:pt idx="2">
                  <c:v>9.3699999999999992</c:v>
                </c:pt>
                <c:pt idx="3">
                  <c:v>6.74</c:v>
                </c:pt>
                <c:pt idx="4">
                  <c:v>4.1207205640442268</c:v>
                </c:pt>
                <c:pt idx="5">
                  <c:v>2.4355879820705737</c:v>
                </c:pt>
                <c:pt idx="6">
                  <c:v>2.3108794750371819</c:v>
                </c:pt>
                <c:pt idx="7">
                  <c:v>2.1863647237948642</c:v>
                </c:pt>
                <c:pt idx="8">
                  <c:v>2.086820079542949</c:v>
                </c:pt>
                <c:pt idx="9">
                  <c:v>2.0882139384665628</c:v>
                </c:pt>
                <c:pt idx="10">
                  <c:v>2.2185230326333465</c:v>
                </c:pt>
                <c:pt idx="11">
                  <c:v>3.7695371111147749</c:v>
                </c:pt>
                <c:pt idx="12">
                  <c:v>6.14915859753809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187-B746-A9F1-6769A2909732}"/>
            </c:ext>
          </c:extLst>
        </c:ser>
        <c:ser>
          <c:idx val="1"/>
          <c:order val="1"/>
          <c:tx>
            <c:strRef>
              <c:f>'Qz(a)'!$C$8</c:f>
              <c:strCache>
                <c:ptCount val="1"/>
                <c:pt idx="0">
                  <c:v>Н2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'Qz(a)'!$A$9:$A$21</c:f>
              <c:numCache>
                <c:formatCode>General</c:formatCode>
                <c:ptCount val="13"/>
                <c:pt idx="0">
                  <c:v>5</c:v>
                </c:pt>
                <c:pt idx="1">
                  <c:v>5.5</c:v>
                </c:pt>
                <c:pt idx="2">
                  <c:v>6</c:v>
                </c:pt>
                <c:pt idx="3">
                  <c:v>6.5</c:v>
                </c:pt>
                <c:pt idx="4">
                  <c:v>7</c:v>
                </c:pt>
                <c:pt idx="5">
                  <c:v>7.5</c:v>
                </c:pt>
                <c:pt idx="6">
                  <c:v>7.6</c:v>
                </c:pt>
                <c:pt idx="7">
                  <c:v>7.7</c:v>
                </c:pt>
                <c:pt idx="8">
                  <c:v>7.8</c:v>
                </c:pt>
                <c:pt idx="9">
                  <c:v>7.81</c:v>
                </c:pt>
                <c:pt idx="10">
                  <c:v>8</c:v>
                </c:pt>
                <c:pt idx="11">
                  <c:v>8.5</c:v>
                </c:pt>
                <c:pt idx="12">
                  <c:v>9</c:v>
                </c:pt>
              </c:numCache>
            </c:numRef>
          </c:xVal>
          <c:yVal>
            <c:numRef>
              <c:f>'Qz(a)'!$C$9:$C$21</c:f>
              <c:numCache>
                <c:formatCode>0.00</c:formatCode>
                <c:ptCount val="13"/>
                <c:pt idx="0">
                  <c:v>2.9654380990037223</c:v>
                </c:pt>
                <c:pt idx="1">
                  <c:v>2.4314072957445427</c:v>
                </c:pt>
                <c:pt idx="2">
                  <c:v>1.902687824339607</c:v>
                </c:pt>
                <c:pt idx="3">
                  <c:v>1.3787878593795502</c:v>
                </c:pt>
                <c:pt idx="4">
                  <c:v>0.85929546219190822</c:v>
                </c:pt>
                <c:pt idx="5">
                  <c:v>0.51207745183237408</c:v>
                </c:pt>
                <c:pt idx="6">
                  <c:v>0.48289561411109677</c:v>
                </c:pt>
                <c:pt idx="7">
                  <c:v>0.4537596281780466</c:v>
                </c:pt>
                <c:pt idx="8">
                  <c:v>0.42880601986335004</c:v>
                </c:pt>
                <c:pt idx="9">
                  <c:v>0.428206128487021</c:v>
                </c:pt>
                <c:pt idx="10">
                  <c:v>0.43889982459038202</c:v>
                </c:pt>
                <c:pt idx="11">
                  <c:v>0.71816876513963535</c:v>
                </c:pt>
                <c:pt idx="12">
                  <c:v>1.1809114523000808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187-B746-A9F1-6769A2909732}"/>
            </c:ext>
          </c:extLst>
        </c:ser>
        <c:ser>
          <c:idx val="2"/>
          <c:order val="2"/>
          <c:tx>
            <c:strRef>
              <c:f>'Qz(a)'!$D$8</c:f>
              <c:strCache>
                <c:ptCount val="1"/>
                <c:pt idx="0">
                  <c:v>Н3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'Qz(a)'!$A$9:$A$21</c:f>
              <c:numCache>
                <c:formatCode>General</c:formatCode>
                <c:ptCount val="13"/>
                <c:pt idx="0">
                  <c:v>5</c:v>
                </c:pt>
                <c:pt idx="1">
                  <c:v>5.5</c:v>
                </c:pt>
                <c:pt idx="2">
                  <c:v>6</c:v>
                </c:pt>
                <c:pt idx="3">
                  <c:v>6.5</c:v>
                </c:pt>
                <c:pt idx="4">
                  <c:v>7</c:v>
                </c:pt>
                <c:pt idx="5">
                  <c:v>7.5</c:v>
                </c:pt>
                <c:pt idx="6">
                  <c:v>7.6</c:v>
                </c:pt>
                <c:pt idx="7">
                  <c:v>7.7</c:v>
                </c:pt>
                <c:pt idx="8">
                  <c:v>7.8</c:v>
                </c:pt>
                <c:pt idx="9">
                  <c:v>7.81</c:v>
                </c:pt>
                <c:pt idx="10">
                  <c:v>8</c:v>
                </c:pt>
                <c:pt idx="11">
                  <c:v>8.5</c:v>
                </c:pt>
                <c:pt idx="12">
                  <c:v>9</c:v>
                </c:pt>
              </c:numCache>
            </c:numRef>
          </c:xVal>
          <c:yVal>
            <c:numRef>
              <c:f>'Qz(a)'!$D$9:$D$21</c:f>
              <c:numCache>
                <c:formatCode>0.00</c:formatCode>
                <c:ptCount val="13"/>
                <c:pt idx="0">
                  <c:v>5.158846807066169</c:v>
                </c:pt>
                <c:pt idx="1">
                  <c:v>4.6658973172892484</c:v>
                </c:pt>
                <c:pt idx="2">
                  <c:v>4.1171155069118086</c:v>
                </c:pt>
                <c:pt idx="3">
                  <c:v>3.4808852611937127</c:v>
                </c:pt>
                <c:pt idx="4">
                  <c:v>2.6648194372666483</c:v>
                </c:pt>
                <c:pt idx="5">
                  <c:v>2.0558873680305778</c:v>
                </c:pt>
                <c:pt idx="6">
                  <c:v>2.0224349913106505</c:v>
                </c:pt>
                <c:pt idx="7">
                  <c:v>1.9466971724684161</c:v>
                </c:pt>
                <c:pt idx="8">
                  <c:v>1.8380189894096213</c:v>
                </c:pt>
                <c:pt idx="9">
                  <c:v>1.8416215796387152</c:v>
                </c:pt>
                <c:pt idx="10">
                  <c:v>1.8612645071294487</c:v>
                </c:pt>
                <c:pt idx="11">
                  <c:v>2.3920272111891538</c:v>
                </c:pt>
                <c:pt idx="12">
                  <c:v>3.1482204309981041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187-B746-A9F1-6769A2909732}"/>
            </c:ext>
          </c:extLst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'Qz(a)'!$A$9:$A$20</c:f>
              <c:numCache>
                <c:formatCode>General</c:formatCode>
                <c:ptCount val="12"/>
                <c:pt idx="0">
                  <c:v>5</c:v>
                </c:pt>
                <c:pt idx="1">
                  <c:v>5.5</c:v>
                </c:pt>
                <c:pt idx="2">
                  <c:v>6</c:v>
                </c:pt>
                <c:pt idx="3">
                  <c:v>6.5</c:v>
                </c:pt>
                <c:pt idx="4">
                  <c:v>7</c:v>
                </c:pt>
                <c:pt idx="5">
                  <c:v>7.5</c:v>
                </c:pt>
                <c:pt idx="6">
                  <c:v>7.6</c:v>
                </c:pt>
                <c:pt idx="7">
                  <c:v>7.7</c:v>
                </c:pt>
                <c:pt idx="8">
                  <c:v>7.8</c:v>
                </c:pt>
                <c:pt idx="9">
                  <c:v>7.81</c:v>
                </c:pt>
                <c:pt idx="10">
                  <c:v>8</c:v>
                </c:pt>
                <c:pt idx="11">
                  <c:v>8.5</c:v>
                </c:pt>
              </c:numCache>
            </c:numRef>
          </c:xVal>
          <c:yVal>
            <c:numRef>
              <c:f>'Qz(a)'!$F$9:$F$16</c:f>
              <c:numCache>
                <c:formatCode>0.00</c:formatCode>
                <c:ptCount val="8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0187-B746-A9F1-6769A29097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060671"/>
        <c:axId val="171014831"/>
      </c:scatterChart>
      <c:valAx>
        <c:axId val="394060671"/>
        <c:scaling>
          <c:orientation val="minMax"/>
          <c:min val="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1014831"/>
        <c:crosses val="autoZero"/>
        <c:crossBetween val="midCat"/>
      </c:valAx>
      <c:valAx>
        <c:axId val="171014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9406067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'Qz(a)'!$B$2:$B$4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'Qz(a)'!$C$2:$C$4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811-2A41-8D05-36C37B80A603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'Qz(a)'!$B$2:$B$4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'Qz(a)'!$D$2:$D$4</c:f>
              <c:numCache>
                <c:formatCode>0.00</c:formatCode>
                <c:ptCount val="3"/>
                <c:pt idx="0">
                  <c:v>5.2168666666666663</c:v>
                </c:pt>
                <c:pt idx="1">
                  <c:v>5.9893666666666672</c:v>
                </c:pt>
                <c:pt idx="2">
                  <c:v>5.7357833333333321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811-2A41-8D05-36C37B80A603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'Qz(a)'!$B$2:$B$4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'Qz(a)'!$E$2:$E$4</c:f>
              <c:numCache>
                <c:formatCode>0.00</c:formatCode>
                <c:ptCount val="3"/>
                <c:pt idx="0">
                  <c:v>4.5866333333333325</c:v>
                </c:pt>
                <c:pt idx="1">
                  <c:v>5.3636833333333334</c:v>
                </c:pt>
                <c:pt idx="2">
                  <c:v>5.0410500000000003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811-2A41-8D05-36C37B80A6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scatterChart>
        <c:scatterStyle val="smoothMarker"/>
        <c:varyColors val="0"/>
        <c:ser>
          <c:idx val="3"/>
          <c:order val="3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'Qz(a)'!$H$9:$H$27</c:f>
              <c:numCache>
                <c:formatCode>0.00</c:formatCode>
                <c:ptCount val="1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</c:numCache>
            </c:numRef>
          </c:xVal>
          <c:yVal>
            <c:numRef>
              <c:f>'Qz(a)'!$I$9:$I$27</c:f>
              <c:numCache>
                <c:formatCode>0.00</c:formatCode>
                <c:ptCount val="19"/>
                <c:pt idx="0">
                  <c:v>7.81</c:v>
                </c:pt>
                <c:pt idx="1">
                  <c:v>7.3740134196597502</c:v>
                </c:pt>
                <c:pt idx="2">
                  <c:v>6.9623654178389396</c:v>
                </c:pt>
                <c:pt idx="3">
                  <c:v>6.5736973141766066</c:v>
                </c:pt>
                <c:pt idx="4">
                  <c:v>6.2067262754826587</c:v>
                </c:pt>
                <c:pt idx="5">
                  <c:v>5.860241081634304</c:v>
                </c:pt>
                <c:pt idx="6">
                  <c:v>5.5330981278377385</c:v>
                </c:pt>
                <c:pt idx="7">
                  <c:v>5.2242176500601447</c:v>
                </c:pt>
                <c:pt idx="8">
                  <c:v>4.9325801611737328</c:v>
                </c:pt>
                <c:pt idx="9">
                  <c:v>4.6572230860489823</c:v>
                </c:pt>
                <c:pt idx="10">
                  <c:v>4.3972375844909601</c:v>
                </c:pt>
                <c:pt idx="11">
                  <c:v>4.1517655515324678</c:v>
                </c:pt>
                <c:pt idx="12">
                  <c:v>3.9199967851832889</c:v>
                </c:pt>
                <c:pt idx="13">
                  <c:v>3.7011663122874086</c:v>
                </c:pt>
                <c:pt idx="14">
                  <c:v>3.4945518636619637</c:v>
                </c:pt>
                <c:pt idx="15">
                  <c:v>3.2994714901844198</c:v>
                </c:pt>
                <c:pt idx="16">
                  <c:v>3.1152813119596243</c:v>
                </c:pt>
                <c:pt idx="17">
                  <c:v>2.9413733931377091</c:v>
                </c:pt>
                <c:pt idx="18">
                  <c:v>2.7771737353684522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8811-2A41-8D05-36C37B80A603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'Qz(a)'!$H$9:$H$27</c:f>
              <c:numCache>
                <c:formatCode>0.00</c:formatCode>
                <c:ptCount val="1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</c:numCache>
            </c:numRef>
          </c:xVal>
          <c:yVal>
            <c:numRef>
              <c:f>'Qz(a)'!$J$9:$J$27</c:f>
              <c:numCache>
                <c:formatCode>0.00</c:formatCode>
                <c:ptCount val="19"/>
                <c:pt idx="0">
                  <c:v>7.81</c:v>
                </c:pt>
                <c:pt idx="1">
                  <c:v>7.6121271864805635</c:v>
                </c:pt>
                <c:pt idx="2">
                  <c:v>7.4192676444502599</c:v>
                </c:pt>
                <c:pt idx="3">
                  <c:v>7.2312943585269442</c:v>
                </c:pt>
                <c:pt idx="4">
                  <c:v>7.0480835313683077</c:v>
                </c:pt>
                <c:pt idx="5">
                  <c:v>6.8695145021401602</c:v>
                </c:pt>
                <c:pt idx="6">
                  <c:v>6.695469667050399</c:v>
                </c:pt>
                <c:pt idx="7">
                  <c:v>6.5258344018963266</c:v>
                </c:pt>
                <c:pt idx="8">
                  <c:v>6.3604969865742866</c:v>
                </c:pt>
                <c:pt idx="9">
                  <c:v>6.1993485315018981</c:v>
                </c:pt>
                <c:pt idx="10">
                  <c:v>6.0422829059044778</c:v>
                </c:pt>
                <c:pt idx="11">
                  <c:v>5.889196667918343</c:v>
                </c:pt>
                <c:pt idx="12">
                  <c:v>5.7399889964650415</c:v>
                </c:pt>
                <c:pt idx="13">
                  <c:v>5.5945616248515799</c:v>
                </c:pt>
                <c:pt idx="14">
                  <c:v>5.452818776052955</c:v>
                </c:pt>
                <c:pt idx="15">
                  <c:v>5.3146670996343639</c:v>
                </c:pt>
                <c:pt idx="16">
                  <c:v>5.1800156102715178</c:v>
                </c:pt>
                <c:pt idx="17">
                  <c:v>5.0487756278286211</c:v>
                </c:pt>
                <c:pt idx="18">
                  <c:v>4.9208607189545122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8811-2A41-8D05-36C37B80A603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'Qz(a)'!$H$9:$H$27</c:f>
              <c:numCache>
                <c:formatCode>0.00</c:formatCode>
                <c:ptCount val="1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</c:numCache>
            </c:numRef>
          </c:xVal>
          <c:yVal>
            <c:numRef>
              <c:f>'Qz(a)'!$K$9:$K$27</c:f>
              <c:numCache>
                <c:formatCode>0.00</c:formatCode>
                <c:ptCount val="19"/>
                <c:pt idx="0">
                  <c:v>7.81</c:v>
                </c:pt>
                <c:pt idx="1">
                  <c:v>7.4965934142810449</c:v>
                </c:pt>
                <c:pt idx="2">
                  <c:v>7.1957634851526189</c:v>
                </c:pt>
                <c:pt idx="3">
                  <c:v>6.9070055254185831</c:v>
                </c:pt>
                <c:pt idx="4">
                  <c:v>6.6298351004168676</c:v>
                </c:pt>
                <c:pt idx="5">
                  <c:v>6.3637872153078616</c:v>
                </c:pt>
                <c:pt idx="6">
                  <c:v>6.108415534976035</c:v>
                </c:pt>
                <c:pt idx="7">
                  <c:v>5.8632916352360276</c:v>
                </c:pt>
                <c:pt idx="8">
                  <c:v>5.6280042840870097</c:v>
                </c:pt>
                <c:pt idx="9">
                  <c:v>5.4021587518094982</c:v>
                </c:pt>
                <c:pt idx="10">
                  <c:v>5.1853761487472205</c:v>
                </c:pt>
                <c:pt idx="11">
                  <c:v>4.9772927896630508</c:v>
                </c:pt>
                <c:pt idx="12">
                  <c:v>4.7775595836026321</c:v>
                </c:pt>
                <c:pt idx="13">
                  <c:v>4.5858414482420988</c:v>
                </c:pt>
                <c:pt idx="14">
                  <c:v>4.4018167477373566</c:v>
                </c:pt>
                <c:pt idx="15">
                  <c:v>4.2251767531318665</c:v>
                </c:pt>
                <c:pt idx="16">
                  <c:v>4.0556251244176336</c:v>
                </c:pt>
                <c:pt idx="17">
                  <c:v>3.8928774133805351</c:v>
                </c:pt>
                <c:pt idx="18">
                  <c:v>3.7366605863958973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8811-2A41-8D05-36C37B80A6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'Qz(a)'!$M$9:$M$22</c:f>
              <c:numCache>
                <c:formatCode>0.0</c:formatCode>
                <c:ptCount val="14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'Qz(a)'!$R$9:$R$22</c:f>
              <c:numCache>
                <c:formatCode>0.0</c:formatCode>
                <c:ptCount val="14"/>
                <c:pt idx="0">
                  <c:v>-8.9854472258937772</c:v>
                </c:pt>
                <c:pt idx="1">
                  <c:v>-4.585025272589359</c:v>
                </c:pt>
                <c:pt idx="2">
                  <c:v>-1.083918761966451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50A-3E47-B46E-607C67B2FE55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'Qz(a)'!$M$9:$M$22</c:f>
              <c:numCache>
                <c:formatCode>0.0</c:formatCode>
                <c:ptCount val="14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'Qz(a)'!$S$9:$S$22</c:f>
              <c:numCache>
                <c:formatCode>0.0</c:formatCode>
                <c:ptCount val="14"/>
                <c:pt idx="0">
                  <c:v>4.6218943299436708</c:v>
                </c:pt>
                <c:pt idx="1">
                  <c:v>0.32219604786833855</c:v>
                </c:pt>
                <c:pt idx="2">
                  <c:v>8.0475540843628082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50A-3E47-B46E-607C67B2FE55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'Qz(a)'!$M$9:$M$22</c:f>
              <c:numCache>
                <c:formatCode>0.0</c:formatCode>
                <c:ptCount val="14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'Qz(a)'!$T$9:$T$22</c:f>
              <c:numCache>
                <c:formatCode>0.0</c:formatCode>
                <c:ptCount val="14"/>
                <c:pt idx="0">
                  <c:v>-3.8843114453984287</c:v>
                </c:pt>
                <c:pt idx="1">
                  <c:v>-4.1813817045947133</c:v>
                </c:pt>
                <c:pt idx="2">
                  <c:v>7.1088839760845524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50A-3E47-B46E-607C67B2FE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404895"/>
        <c:axId val="628871535"/>
      </c:scatterChart>
      <c:valAx>
        <c:axId val="19934048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8871535"/>
        <c:crosses val="autoZero"/>
        <c:crossBetween val="midCat"/>
      </c:valAx>
      <c:valAx>
        <c:axId val="628871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93404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FIG!$BH$55:$BH$57</c:f>
              <c:numCache>
                <c:formatCode>0</c:formatCode>
                <c:ptCount val="3"/>
                <c:pt idx="0">
                  <c:v>21.999209343831595</c:v>
                </c:pt>
                <c:pt idx="1">
                  <c:v>41.176051355321782</c:v>
                </c:pt>
                <c:pt idx="2">
                  <c:v>56.653743912977326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B97-E443-B29E-3FD8C7BE20C8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FIG!$BH$58:$BH$66</c:f>
              <c:numCache>
                <c:formatCode>0</c:formatCode>
                <c:ptCount val="9"/>
                <c:pt idx="0">
                  <c:v>39.774463499653429</c:v>
                </c:pt>
                <c:pt idx="1">
                  <c:v>28.598013257129548</c:v>
                </c:pt>
                <c:pt idx="2">
                  <c:v>41.627156969579666</c:v>
                </c:pt>
                <c:pt idx="3">
                  <c:v>32.990861540911773</c:v>
                </c:pt>
                <c:pt idx="4">
                  <c:v>34.236067166139257</c:v>
                </c:pt>
                <c:pt idx="5">
                  <c:v>28.725204082178571</c:v>
                </c:pt>
                <c:pt idx="6">
                  <c:v>24.486999514283713</c:v>
                </c:pt>
                <c:pt idx="7">
                  <c:v>24.995980282041646</c:v>
                </c:pt>
                <c:pt idx="8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B97-E443-B29E-3FD8C7BE20C8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FIG!$BH$14:$BH$27</c:f>
              <c:numCache>
                <c:formatCode>0</c:formatCode>
                <c:ptCount val="14"/>
                <c:pt idx="0">
                  <c:v>28.167357164714641</c:v>
                </c:pt>
                <c:pt idx="1">
                  <c:v>28.386927449544917</c:v>
                </c:pt>
                <c:pt idx="2">
                  <c:v>15.728278363167307</c:v>
                </c:pt>
                <c:pt idx="3">
                  <c:v>15.06033192399328</c:v>
                </c:pt>
                <c:pt idx="4">
                  <c:v>16.54728340504326</c:v>
                </c:pt>
                <c:pt idx="5">
                  <c:v>13.954115190477342</c:v>
                </c:pt>
                <c:pt idx="6">
                  <c:v>39.005384667254162</c:v>
                </c:pt>
                <c:pt idx="7">
                  <c:v>27.069973955930063</c:v>
                </c:pt>
                <c:pt idx="8">
                  <c:v>16.749600771124243</c:v>
                </c:pt>
                <c:pt idx="10">
                  <c:v>14.235892853815143</c:v>
                </c:pt>
                <c:pt idx="11">
                  <c:v>95.344431109269763</c:v>
                </c:pt>
                <c:pt idx="12">
                  <c:v>22.506670152556584</c:v>
                </c:pt>
                <c:pt idx="13">
                  <c:v>22.553051576832775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B97-E443-B29E-3FD8C7BE20C8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FIG!$BH$28:$BH$45</c:f>
              <c:numCache>
                <c:formatCode>0</c:formatCode>
                <c:ptCount val="18"/>
                <c:pt idx="0">
                  <c:v>23.437543143502484</c:v>
                </c:pt>
                <c:pt idx="1">
                  <c:v>20.446002932009282</c:v>
                </c:pt>
                <c:pt idx="2">
                  <c:v>93.325948291421213</c:v>
                </c:pt>
                <c:pt idx="3">
                  <c:v>68.55672545463554</c:v>
                </c:pt>
                <c:pt idx="4">
                  <c:v>26.525175818750558</c:v>
                </c:pt>
                <c:pt idx="5">
                  <c:v>45.558273655803355</c:v>
                </c:pt>
                <c:pt idx="6">
                  <c:v>14.648783952401354</c:v>
                </c:pt>
                <c:pt idx="7">
                  <c:v>21.683261336891455</c:v>
                </c:pt>
                <c:pt idx="8">
                  <c:v>19.106213001363994</c:v>
                </c:pt>
                <c:pt idx="9">
                  <c:v>30.465986218237013</c:v>
                </c:pt>
                <c:pt idx="10">
                  <c:v>49.319454933595388</c:v>
                </c:pt>
                <c:pt idx="11">
                  <c:v>47.449593475646807</c:v>
                </c:pt>
                <c:pt idx="12">
                  <c:v>47.580626743498925</c:v>
                </c:pt>
                <c:pt idx="13">
                  <c:v>37.044228182021996</c:v>
                </c:pt>
                <c:pt idx="14">
                  <c:v>16.425011681540134</c:v>
                </c:pt>
                <c:pt idx="15">
                  <c:v>25.999761863177724</c:v>
                </c:pt>
                <c:pt idx="16">
                  <c:v>22.31600135355426</c:v>
                </c:pt>
                <c:pt idx="17">
                  <c:v>21.817215556996626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B97-E443-B29E-3FD8C7BE20C8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FIG!$BH$46:$BH$54</c:f>
              <c:numCache>
                <c:formatCode>0</c:formatCode>
                <c:ptCount val="9"/>
                <c:pt idx="0">
                  <c:v>29.996183387260796</c:v>
                </c:pt>
                <c:pt idx="1">
                  <c:v>27.878078926388003</c:v>
                </c:pt>
                <c:pt idx="2">
                  <c:v>54.91729103463004</c:v>
                </c:pt>
                <c:pt idx="3">
                  <c:v>18.158549035458257</c:v>
                </c:pt>
                <c:pt idx="4">
                  <c:v>18.001029707824475</c:v>
                </c:pt>
                <c:pt idx="5">
                  <c:v>17.982149162972618</c:v>
                </c:pt>
                <c:pt idx="6">
                  <c:v>15.9342911370131</c:v>
                </c:pt>
                <c:pt idx="7">
                  <c:v>16.543380325926485</c:v>
                </c:pt>
                <c:pt idx="8">
                  <c:v>17.665397080373435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B97-E443-B29E-3FD8C7BE20C8}"/>
            </c:ext>
          </c:extLst>
        </c:ser>
        <c:ser>
          <c:idx val="4"/>
          <c:order val="5"/>
          <c:tx>
            <c:strRef>
              <c:f>FIG!$T$12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FIG!$AS$12:$AS$13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FIG!$BH$12:$BH$13</c:f>
              <c:numCache>
                <c:formatCode>0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CB97-E443-B29E-3FD8C7BE20C8}"/>
            </c:ext>
          </c:extLst>
        </c:ser>
        <c:ser>
          <c:idx val="1"/>
          <c:order val="6"/>
          <c:spPr>
            <a:ln w="19050">
              <a:noFill/>
            </a:ln>
          </c:spPr>
          <c:marker>
            <c:symbol val="none"/>
          </c:marker>
          <c:trendline>
            <c:spPr>
              <a:ln w="15875">
                <a:prstDash val="lgDash"/>
              </a:ln>
            </c:spPr>
            <c:trendlineType val="power"/>
            <c:dispRSqr val="1"/>
            <c:dispEq val="1"/>
            <c:trendlineLbl>
              <c:layout>
                <c:manualLayout>
                  <c:x val="0.16248927266707888"/>
                  <c:y val="-0.16968952008213703"/>
                </c:manualLayout>
              </c:layout>
              <c:tx>
                <c:rich>
                  <a:bodyPr/>
                  <a:lstStyle/>
                  <a:p>
                    <a:pPr>
                      <a:defRPr sz="1600"/>
                    </a:pPr>
                    <a:r>
                      <a:rPr lang="en-US" sz="1600" b="1" baseline="0"/>
                      <a:t>y = 153</a:t>
                    </a:r>
                    <a:r>
                      <a:rPr lang="el-GR" sz="1600" b="1" i="0" u="none" strike="noStrike" baseline="0">
                        <a:effectLst/>
                      </a:rPr>
                      <a:t>Φ</a:t>
                    </a:r>
                    <a:r>
                      <a:rPr lang="en-US" sz="1600" b="1" i="0" u="none" strike="noStrike" baseline="-25000">
                        <a:effectLst/>
                      </a:rPr>
                      <a:t>e</a:t>
                    </a:r>
                    <a:r>
                      <a:rPr lang="en-US" sz="1600" b="1" i="0" u="none" strike="noStrike" baseline="0">
                        <a:effectLst/>
                      </a:rPr>
                      <a:t> </a:t>
                    </a:r>
                    <a:r>
                      <a:rPr lang="en-US" sz="1600" b="1" baseline="30000"/>
                      <a:t>-0,8</a:t>
                    </a:r>
                    <a:r>
                      <a:rPr lang="ru-RU" sz="1600" b="1" baseline="30000"/>
                      <a:t>2</a:t>
                    </a:r>
                    <a:br>
                      <a:rPr lang="en-US" sz="1600" b="1" baseline="0"/>
                    </a:br>
                    <a:r>
                      <a:rPr lang="en-US" sz="1600" b="1" baseline="0"/>
                      <a:t>R² = 0,5</a:t>
                    </a:r>
                    <a:r>
                      <a:rPr lang="ru-RU" sz="1600" b="1" baseline="0"/>
                      <a:t>8</a:t>
                    </a:r>
                    <a:endParaRPr lang="en-US" sz="1600" b="1"/>
                  </a:p>
                </c:rich>
              </c:tx>
              <c:numFmt formatCode="General" sourceLinked="0"/>
            </c:trendlineLbl>
          </c:trendline>
          <c:xVal>
            <c:numRef>
              <c:f>FIG!$AS$12:$AS$66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FIG!$BH$12:$BH$66</c:f>
              <c:numCache>
                <c:formatCode>0</c:formatCode>
                <c:ptCount val="55"/>
                <c:pt idx="2">
                  <c:v>28.167357164714641</c:v>
                </c:pt>
                <c:pt idx="3">
                  <c:v>28.386927449544917</c:v>
                </c:pt>
                <c:pt idx="4">
                  <c:v>15.728278363167307</c:v>
                </c:pt>
                <c:pt idx="5">
                  <c:v>15.06033192399328</c:v>
                </c:pt>
                <c:pt idx="6">
                  <c:v>16.54728340504326</c:v>
                </c:pt>
                <c:pt idx="7">
                  <c:v>13.954115190477342</c:v>
                </c:pt>
                <c:pt idx="8">
                  <c:v>39.005384667254162</c:v>
                </c:pt>
                <c:pt idx="9">
                  <c:v>27.069973955930063</c:v>
                </c:pt>
                <c:pt idx="10">
                  <c:v>16.749600771124243</c:v>
                </c:pt>
                <c:pt idx="12">
                  <c:v>14.235892853815143</c:v>
                </c:pt>
                <c:pt idx="13">
                  <c:v>95.344431109269763</c:v>
                </c:pt>
                <c:pt idx="14">
                  <c:v>22.506670152556584</c:v>
                </c:pt>
                <c:pt idx="15">
                  <c:v>22.553051576832775</c:v>
                </c:pt>
                <c:pt idx="16">
                  <c:v>23.437543143502484</c:v>
                </c:pt>
                <c:pt idx="17">
                  <c:v>20.446002932009282</c:v>
                </c:pt>
                <c:pt idx="18">
                  <c:v>93.325948291421213</c:v>
                </c:pt>
                <c:pt idx="19">
                  <c:v>68.55672545463554</c:v>
                </c:pt>
                <c:pt idx="20">
                  <c:v>26.525175818750558</c:v>
                </c:pt>
                <c:pt idx="21">
                  <c:v>45.558273655803355</c:v>
                </c:pt>
                <c:pt idx="22">
                  <c:v>14.648783952401354</c:v>
                </c:pt>
                <c:pt idx="23">
                  <c:v>21.683261336891455</c:v>
                </c:pt>
                <c:pt idx="24">
                  <c:v>19.106213001363994</c:v>
                </c:pt>
                <c:pt idx="25">
                  <c:v>30.465986218237013</c:v>
                </c:pt>
                <c:pt idx="26">
                  <c:v>49.319454933595388</c:v>
                </c:pt>
                <c:pt idx="27">
                  <c:v>47.449593475646807</c:v>
                </c:pt>
                <c:pt idx="28">
                  <c:v>47.580626743498925</c:v>
                </c:pt>
                <c:pt idx="29">
                  <c:v>37.044228182021996</c:v>
                </c:pt>
                <c:pt idx="30">
                  <c:v>16.425011681540134</c:v>
                </c:pt>
                <c:pt idx="31">
                  <c:v>25.999761863177724</c:v>
                </c:pt>
                <c:pt idx="32">
                  <c:v>22.31600135355426</c:v>
                </c:pt>
                <c:pt idx="33">
                  <c:v>21.817215556996626</c:v>
                </c:pt>
                <c:pt idx="34">
                  <c:v>29.996183387260796</c:v>
                </c:pt>
                <c:pt idx="35">
                  <c:v>27.878078926388003</c:v>
                </c:pt>
                <c:pt idx="36">
                  <c:v>54.91729103463004</c:v>
                </c:pt>
                <c:pt idx="37">
                  <c:v>18.158549035458257</c:v>
                </c:pt>
                <c:pt idx="38">
                  <c:v>18.001029707824475</c:v>
                </c:pt>
                <c:pt idx="39">
                  <c:v>17.982149162972618</c:v>
                </c:pt>
                <c:pt idx="40">
                  <c:v>15.9342911370131</c:v>
                </c:pt>
                <c:pt idx="41">
                  <c:v>16.543380325926485</c:v>
                </c:pt>
                <c:pt idx="42">
                  <c:v>17.665397080373435</c:v>
                </c:pt>
                <c:pt idx="43">
                  <c:v>21.999209343831595</c:v>
                </c:pt>
                <c:pt idx="44">
                  <c:v>41.176051355321782</c:v>
                </c:pt>
                <c:pt idx="45">
                  <c:v>56.653743912977326</c:v>
                </c:pt>
                <c:pt idx="46">
                  <c:v>39.774463499653429</c:v>
                </c:pt>
                <c:pt idx="47">
                  <c:v>28.598013257129548</c:v>
                </c:pt>
                <c:pt idx="48">
                  <c:v>41.627156969579666</c:v>
                </c:pt>
                <c:pt idx="49">
                  <c:v>32.990861540911773</c:v>
                </c:pt>
                <c:pt idx="50">
                  <c:v>34.236067166139257</c:v>
                </c:pt>
                <c:pt idx="51">
                  <c:v>28.725204082178571</c:v>
                </c:pt>
                <c:pt idx="52">
                  <c:v>24.486999514283713</c:v>
                </c:pt>
                <c:pt idx="53">
                  <c:v>24.995980282041646</c:v>
                </c:pt>
                <c:pt idx="54">
                  <c:v>21.071039853573716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CB97-E443-B29E-3FD8C7BE20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logBase val="10"/>
          <c:orientation val="minMax"/>
          <c:min val="1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>
              <a:prstDash val="solid"/>
            </a:ln>
          </c:spPr>
        </c:min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R, Ohm·m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prstDash val="dash"/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overlay val="0"/>
    </c:legend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20597829756836092"/>
                  <c:y val="8.5451155177989277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'Qz(a)'!$B$2:$B$4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'Qz(a)'!$C$2:$C$4</c:f>
              <c:numCache>
                <c:formatCode>0.00</c:formatCode>
                <c:ptCount val="3"/>
                <c:pt idx="0">
                  <c:v>3.8477000000000015</c:v>
                </c:pt>
                <c:pt idx="1">
                  <c:v>4.5513416666666666</c:v>
                </c:pt>
                <c:pt idx="2">
                  <c:v>4.7049000000000003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498-CC46-BB6F-A8C8FEBF3600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9.180419121880487E-2"/>
                  <c:y val="-0.1138515711182174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'Qz(a)'!$B$2:$B$4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'Qz(a)'!$D$2:$D$4</c:f>
              <c:numCache>
                <c:formatCode>0.00</c:formatCode>
                <c:ptCount val="3"/>
                <c:pt idx="0">
                  <c:v>5.2168666666666663</c:v>
                </c:pt>
                <c:pt idx="1">
                  <c:v>5.9893666666666672</c:v>
                </c:pt>
                <c:pt idx="2">
                  <c:v>5.7357833333333321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498-CC46-BB6F-A8C8FEBF3600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28338594717351284"/>
                  <c:y val="-0.1013103511520139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'Qz(a)'!$B$2:$B$4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'Qz(a)'!$E$2:$E$4</c:f>
              <c:numCache>
                <c:formatCode>0.00</c:formatCode>
                <c:ptCount val="3"/>
                <c:pt idx="0">
                  <c:v>4.5866333333333325</c:v>
                </c:pt>
                <c:pt idx="1">
                  <c:v>5.3636833333333334</c:v>
                </c:pt>
                <c:pt idx="2">
                  <c:v>5.0410500000000003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498-CC46-BB6F-A8C8FEBF36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'Qz(b)'!$B$13</c:f>
              <c:strCache>
                <c:ptCount val="1"/>
                <c:pt idx="0">
                  <c:v>Н1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'Qz(b)'!$A$14:$A$25</c:f>
              <c:numCache>
                <c:formatCode>General</c:formatCode>
                <c:ptCount val="12"/>
                <c:pt idx="0">
                  <c:v>4</c:v>
                </c:pt>
                <c:pt idx="1">
                  <c:v>5</c:v>
                </c:pt>
                <c:pt idx="2">
                  <c:v>6</c:v>
                </c:pt>
                <c:pt idx="3">
                  <c:v>6.8</c:v>
                </c:pt>
                <c:pt idx="4">
                  <c:v>6.95</c:v>
                </c:pt>
                <c:pt idx="5">
                  <c:v>7</c:v>
                </c:pt>
                <c:pt idx="6">
                  <c:v>7.05</c:v>
                </c:pt>
                <c:pt idx="7">
                  <c:v>7.1</c:v>
                </c:pt>
                <c:pt idx="8">
                  <c:v>7.2</c:v>
                </c:pt>
                <c:pt idx="9">
                  <c:v>7.4</c:v>
                </c:pt>
                <c:pt idx="10">
                  <c:v>8</c:v>
                </c:pt>
                <c:pt idx="11">
                  <c:v>9</c:v>
                </c:pt>
              </c:numCache>
            </c:numRef>
          </c:xVal>
          <c:yVal>
            <c:numRef>
              <c:f>'Qz(b)'!$B$14:$B$25</c:f>
              <c:numCache>
                <c:formatCode>0.00</c:formatCode>
                <c:ptCount val="12"/>
                <c:pt idx="0">
                  <c:v>44.239753514427193</c:v>
                </c:pt>
                <c:pt idx="1">
                  <c:v>30.014469115568424</c:v>
                </c:pt>
                <c:pt idx="2">
                  <c:v>16.111583671416174</c:v>
                </c:pt>
                <c:pt idx="3">
                  <c:v>6.0138411657207964</c:v>
                </c:pt>
                <c:pt idx="4">
                  <c:v>5.0132160405037638</c:v>
                </c:pt>
                <c:pt idx="5">
                  <c:v>5.0002531526631104</c:v>
                </c:pt>
                <c:pt idx="6">
                  <c:v>5.0101947549845569</c:v>
                </c:pt>
                <c:pt idx="7">
                  <c:v>5.0202215682044855</c:v>
                </c:pt>
                <c:pt idx="8">
                  <c:v>5.0405278564737515</c:v>
                </c:pt>
                <c:pt idx="9">
                  <c:v>5.5507804957742373</c:v>
                </c:pt>
                <c:pt idx="10">
                  <c:v>11.435551752513767</c:v>
                </c:pt>
                <c:pt idx="11">
                  <c:v>24.17966987008294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DDA-F844-B142-464F3D1F7261}"/>
            </c:ext>
          </c:extLst>
        </c:ser>
        <c:ser>
          <c:idx val="1"/>
          <c:order val="1"/>
          <c:tx>
            <c:strRef>
              <c:f>'Qz(b)'!$C$13</c:f>
              <c:strCache>
                <c:ptCount val="1"/>
                <c:pt idx="0">
                  <c:v>Н2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'Qz(b)'!$A$14:$A$25</c:f>
              <c:numCache>
                <c:formatCode>General</c:formatCode>
                <c:ptCount val="12"/>
                <c:pt idx="0">
                  <c:v>4</c:v>
                </c:pt>
                <c:pt idx="1">
                  <c:v>5</c:v>
                </c:pt>
                <c:pt idx="2">
                  <c:v>6</c:v>
                </c:pt>
                <c:pt idx="3">
                  <c:v>6.8</c:v>
                </c:pt>
                <c:pt idx="4">
                  <c:v>6.95</c:v>
                </c:pt>
                <c:pt idx="5">
                  <c:v>7</c:v>
                </c:pt>
                <c:pt idx="6">
                  <c:v>7.05</c:v>
                </c:pt>
                <c:pt idx="7">
                  <c:v>7.1</c:v>
                </c:pt>
                <c:pt idx="8">
                  <c:v>7.2</c:v>
                </c:pt>
                <c:pt idx="9">
                  <c:v>7.4</c:v>
                </c:pt>
                <c:pt idx="10">
                  <c:v>8</c:v>
                </c:pt>
                <c:pt idx="11">
                  <c:v>9</c:v>
                </c:pt>
              </c:numCache>
            </c:numRef>
          </c:xVal>
          <c:yVal>
            <c:numRef>
              <c:f>'Qz(b)'!$C$14:$C$25</c:f>
              <c:numCache>
                <c:formatCode>0.00</c:formatCode>
                <c:ptCount val="12"/>
                <c:pt idx="0">
                  <c:v>9.7234111988933183</c:v>
                </c:pt>
                <c:pt idx="1">
                  <c:v>6.608000496419689</c:v>
                </c:pt>
                <c:pt idx="2">
                  <c:v>3.5637858507293707</c:v>
                </c:pt>
                <c:pt idx="3">
                  <c:v>1.3841861175470536</c:v>
                </c:pt>
                <c:pt idx="4">
                  <c:v>1.1707608566076713</c:v>
                </c:pt>
                <c:pt idx="5">
                  <c:v>1.1647501247476615</c:v>
                </c:pt>
                <c:pt idx="6">
                  <c:v>1.1627991079746396</c:v>
                </c:pt>
                <c:pt idx="7">
                  <c:v>1.1608703757127961</c:v>
                </c:pt>
                <c:pt idx="8">
                  <c:v>1.1570789991564749</c:v>
                </c:pt>
                <c:pt idx="9">
                  <c:v>1.2403554811885655</c:v>
                </c:pt>
                <c:pt idx="10">
                  <c:v>2.4631338072143887</c:v>
                </c:pt>
                <c:pt idx="11">
                  <c:v>5.255935810181108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6DDA-F844-B142-464F3D1F7261}"/>
            </c:ext>
          </c:extLst>
        </c:ser>
        <c:ser>
          <c:idx val="2"/>
          <c:order val="2"/>
          <c:tx>
            <c:strRef>
              <c:f>'Qz(b)'!$D$13</c:f>
              <c:strCache>
                <c:ptCount val="1"/>
                <c:pt idx="0">
                  <c:v>Н3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'Qz(b)'!$A$14:$A$25</c:f>
              <c:numCache>
                <c:formatCode>General</c:formatCode>
                <c:ptCount val="12"/>
                <c:pt idx="0">
                  <c:v>4</c:v>
                </c:pt>
                <c:pt idx="1">
                  <c:v>5</c:v>
                </c:pt>
                <c:pt idx="2">
                  <c:v>6</c:v>
                </c:pt>
                <c:pt idx="3">
                  <c:v>6.8</c:v>
                </c:pt>
                <c:pt idx="4">
                  <c:v>6.95</c:v>
                </c:pt>
                <c:pt idx="5">
                  <c:v>7</c:v>
                </c:pt>
                <c:pt idx="6">
                  <c:v>7.05</c:v>
                </c:pt>
                <c:pt idx="7">
                  <c:v>7.1</c:v>
                </c:pt>
                <c:pt idx="8">
                  <c:v>7.2</c:v>
                </c:pt>
                <c:pt idx="9">
                  <c:v>7.4</c:v>
                </c:pt>
                <c:pt idx="10">
                  <c:v>8</c:v>
                </c:pt>
                <c:pt idx="11">
                  <c:v>9</c:v>
                </c:pt>
              </c:numCache>
            </c:numRef>
          </c:xVal>
          <c:yVal>
            <c:numRef>
              <c:f>'Qz(b)'!$D$14:$D$25</c:f>
              <c:numCache>
                <c:formatCode>0.00</c:formatCode>
                <c:ptCount val="12"/>
                <c:pt idx="0">
                  <c:v>15.267327416992444</c:v>
                </c:pt>
                <c:pt idx="1">
                  <c:v>12.565899239151078</c:v>
                </c:pt>
                <c:pt idx="2">
                  <c:v>9.1348215629605658</c:v>
                </c:pt>
                <c:pt idx="3">
                  <c:v>5.262605965963095</c:v>
                </c:pt>
                <c:pt idx="4">
                  <c:v>4.7187282422518946</c:v>
                </c:pt>
                <c:pt idx="5">
                  <c:v>4.9068037114823522</c:v>
                </c:pt>
                <c:pt idx="6">
                  <c:v>5.0067758449727551</c:v>
                </c:pt>
                <c:pt idx="7">
                  <c:v>5.050094127867446</c:v>
                </c:pt>
                <c:pt idx="8">
                  <c:v>4.9959933557413754</c:v>
                </c:pt>
                <c:pt idx="9">
                  <c:v>5.0183603775790795</c:v>
                </c:pt>
                <c:pt idx="10">
                  <c:v>7.3389840294554478</c:v>
                </c:pt>
                <c:pt idx="11">
                  <c:v>11.043568763667272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6DDA-F844-B142-464F3D1F7261}"/>
            </c:ext>
          </c:extLst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'Qz(b)'!$A$14:$A$25</c:f>
              <c:numCache>
                <c:formatCode>General</c:formatCode>
                <c:ptCount val="12"/>
                <c:pt idx="0">
                  <c:v>4</c:v>
                </c:pt>
                <c:pt idx="1">
                  <c:v>5</c:v>
                </c:pt>
                <c:pt idx="2">
                  <c:v>6</c:v>
                </c:pt>
                <c:pt idx="3">
                  <c:v>6.8</c:v>
                </c:pt>
                <c:pt idx="4">
                  <c:v>6.95</c:v>
                </c:pt>
                <c:pt idx="5">
                  <c:v>7</c:v>
                </c:pt>
                <c:pt idx="6">
                  <c:v>7.05</c:v>
                </c:pt>
                <c:pt idx="7">
                  <c:v>7.1</c:v>
                </c:pt>
                <c:pt idx="8">
                  <c:v>7.2</c:v>
                </c:pt>
                <c:pt idx="9">
                  <c:v>7.4</c:v>
                </c:pt>
                <c:pt idx="10">
                  <c:v>8</c:v>
                </c:pt>
                <c:pt idx="11">
                  <c:v>9</c:v>
                </c:pt>
              </c:numCache>
            </c:numRef>
          </c:xVal>
          <c:yVal>
            <c:numRef>
              <c:f>'Qz(b)'!$F$14:$F$21</c:f>
              <c:numCache>
                <c:formatCode>0.00</c:formatCode>
                <c:ptCount val="8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6DDA-F844-B142-464F3D1F72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060671"/>
        <c:axId val="171014831"/>
      </c:scatterChart>
      <c:valAx>
        <c:axId val="394060671"/>
        <c:scaling>
          <c:orientation val="minMax"/>
          <c:min val="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1014831"/>
        <c:crosses val="autoZero"/>
        <c:crossBetween val="midCat"/>
      </c:valAx>
      <c:valAx>
        <c:axId val="171014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9406067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'Qz(b)'!$B$2:$B$9</c:f>
              <c:numCache>
                <c:formatCode>0.0</c:formatCode>
                <c:ptCount val="8"/>
                <c:pt idx="0" formatCode="0.00">
                  <c:v>9.6611597604646153</c:v>
                </c:pt>
                <c:pt idx="1">
                  <c:v>8.5219093683422393</c:v>
                </c:pt>
                <c:pt idx="2">
                  <c:v>10.281934695919556</c:v>
                </c:pt>
                <c:pt idx="3">
                  <c:v>9.6630367029662683</c:v>
                </c:pt>
                <c:pt idx="4">
                  <c:v>11.716540445138877</c:v>
                </c:pt>
                <c:pt idx="5">
                  <c:v>14.124975966160333</c:v>
                </c:pt>
                <c:pt idx="6">
                  <c:v>14.07397416299491</c:v>
                </c:pt>
                <c:pt idx="7">
                  <c:v>14.929216856195323</c:v>
                </c:pt>
              </c:numCache>
            </c:numRef>
          </c:xVal>
          <c:yVal>
            <c:numRef>
              <c:f>'Qz(b)'!$C$2:$C$9</c:f>
              <c:numCache>
                <c:formatCode>0.00</c:formatCode>
                <c:ptCount val="8"/>
                <c:pt idx="0">
                  <c:v>3.8789083333333334</c:v>
                </c:pt>
                <c:pt idx="1">
                  <c:v>4.0532624999999998</c:v>
                </c:pt>
                <c:pt idx="2">
                  <c:v>3.8667875</c:v>
                </c:pt>
                <c:pt idx="3">
                  <c:v>3.7808000000000002</c:v>
                </c:pt>
                <c:pt idx="4">
                  <c:v>3.8159666666666663</c:v>
                </c:pt>
                <c:pt idx="5">
                  <c:v>3.4596999999999998</c:v>
                </c:pt>
                <c:pt idx="6">
                  <c:v>3.5117666666666665</c:v>
                </c:pt>
                <c:pt idx="7">
                  <c:v>3.2707333333333333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294-1342-B7B8-180A56C6FF16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'Qz(b)'!$B$2:$B$9</c:f>
              <c:numCache>
                <c:formatCode>0.0</c:formatCode>
                <c:ptCount val="8"/>
                <c:pt idx="0" formatCode="0.00">
                  <c:v>9.6611597604646153</c:v>
                </c:pt>
                <c:pt idx="1">
                  <c:v>8.5219093683422393</c:v>
                </c:pt>
                <c:pt idx="2">
                  <c:v>10.281934695919556</c:v>
                </c:pt>
                <c:pt idx="3">
                  <c:v>9.6630367029662683</c:v>
                </c:pt>
                <c:pt idx="4">
                  <c:v>11.716540445138877</c:v>
                </c:pt>
                <c:pt idx="5">
                  <c:v>14.124975966160333</c:v>
                </c:pt>
                <c:pt idx="6">
                  <c:v>14.07397416299491</c:v>
                </c:pt>
                <c:pt idx="7">
                  <c:v>14.929216856195323</c:v>
                </c:pt>
              </c:numCache>
            </c:numRef>
          </c:xVal>
          <c:yVal>
            <c:numRef>
              <c:f>'Qz(b)'!$D$2:$D$9</c:f>
              <c:numCache>
                <c:formatCode>0.00</c:formatCode>
                <c:ptCount val="8"/>
                <c:pt idx="0">
                  <c:v>5.3811666666666662</c:v>
                </c:pt>
                <c:pt idx="1">
                  <c:v>5.6520166666666665</c:v>
                </c:pt>
                <c:pt idx="2">
                  <c:v>5.3844333333333338</c:v>
                </c:pt>
                <c:pt idx="3">
                  <c:v>5.3911666666666669</c:v>
                </c:pt>
                <c:pt idx="4">
                  <c:v>5.4541000000000004</c:v>
                </c:pt>
                <c:pt idx="5">
                  <c:v>5.1401166666666667</c:v>
                </c:pt>
                <c:pt idx="6">
                  <c:v>5.0799166666666666</c:v>
                </c:pt>
                <c:pt idx="7">
                  <c:v>5.1306166666666675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294-1342-B7B8-180A56C6FF16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'Qz(b)'!$B$2:$B$9</c:f>
              <c:numCache>
                <c:formatCode>0.0</c:formatCode>
                <c:ptCount val="8"/>
                <c:pt idx="0" formatCode="0.00">
                  <c:v>9.6611597604646153</c:v>
                </c:pt>
                <c:pt idx="1">
                  <c:v>8.5219093683422393</c:v>
                </c:pt>
                <c:pt idx="2">
                  <c:v>10.281934695919556</c:v>
                </c:pt>
                <c:pt idx="3">
                  <c:v>9.6630367029662683</c:v>
                </c:pt>
                <c:pt idx="4">
                  <c:v>11.716540445138877</c:v>
                </c:pt>
                <c:pt idx="5">
                  <c:v>14.124975966160333</c:v>
                </c:pt>
                <c:pt idx="6">
                  <c:v>14.07397416299491</c:v>
                </c:pt>
                <c:pt idx="7">
                  <c:v>14.929216856195323</c:v>
                </c:pt>
              </c:numCache>
            </c:numRef>
          </c:xVal>
          <c:yVal>
            <c:numRef>
              <c:f>'Qz(b)'!$E$2:$E$9</c:f>
              <c:numCache>
                <c:formatCode>0.00</c:formatCode>
                <c:ptCount val="8"/>
                <c:pt idx="0">
                  <c:v>4.7176</c:v>
                </c:pt>
                <c:pt idx="1">
                  <c:v>4.9508333333333336</c:v>
                </c:pt>
                <c:pt idx="2">
                  <c:v>4.8738333333333337</c:v>
                </c:pt>
                <c:pt idx="3">
                  <c:v>4.7189500000000004</c:v>
                </c:pt>
                <c:pt idx="4">
                  <c:v>4.6904833333333329</c:v>
                </c:pt>
                <c:pt idx="5">
                  <c:v>4.2888833333333336</c:v>
                </c:pt>
                <c:pt idx="6">
                  <c:v>4.7232666666666665</c:v>
                </c:pt>
                <c:pt idx="7">
                  <c:v>4.1340166666666667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294-1342-B7B8-180A56C6FF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scatterChart>
        <c:scatterStyle val="smoothMarker"/>
        <c:varyColors val="0"/>
        <c:ser>
          <c:idx val="3"/>
          <c:order val="3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'Qz(b)'!$H$14:$H$30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'Qz(b)'!$I$14:$I$30</c:f>
              <c:numCache>
                <c:formatCode>0.00</c:formatCode>
                <c:ptCount val="17"/>
                <c:pt idx="0">
                  <c:v>6.95</c:v>
                </c:pt>
                <c:pt idx="1">
                  <c:v>6.5696821244374357</c:v>
                </c:pt>
                <c:pt idx="2">
                  <c:v>6.2101760023241397</c:v>
                </c:pt>
                <c:pt idx="3">
                  <c:v>5.87034277296104</c:v>
                </c:pt>
                <c:pt idx="4">
                  <c:v>5.5491058963802349</c:v>
                </c:pt>
                <c:pt idx="5">
                  <c:v>5.2454477430301578</c:v>
                </c:pt>
                <c:pt idx="6">
                  <c:v>4.9584063700799872</c:v>
                </c:pt>
                <c:pt idx="7">
                  <c:v>4.6870724741311083</c:v>
                </c:pt>
                <c:pt idx="8">
                  <c:v>4.4305865106822866</c:v>
                </c:pt>
                <c:pt idx="9">
                  <c:v>4.1881359712234598</c:v>
                </c:pt>
                <c:pt idx="10">
                  <c:v>3.9589528093323998</c:v>
                </c:pt>
                <c:pt idx="11">
                  <c:v>3.7423110076204944</c:v>
                </c:pt>
                <c:pt idx="12">
                  <c:v>3.5375242778201161</c:v>
                </c:pt>
                <c:pt idx="13">
                  <c:v>3.343943886727808</c:v>
                </c:pt>
                <c:pt idx="14">
                  <c:v>3.1609566011161889</c:v>
                </c:pt>
                <c:pt idx="15">
                  <c:v>2.9879827451043943</c:v>
                </c:pt>
                <c:pt idx="16">
                  <c:v>2.8244743638330698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2294-1342-B7B8-180A56C6FF16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'Qz(b)'!$H$14:$H$30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'Qz(b)'!$J$14:$J$30</c:f>
              <c:numCache>
                <c:formatCode>0.00</c:formatCode>
                <c:ptCount val="17"/>
                <c:pt idx="0">
                  <c:v>6.95</c:v>
                </c:pt>
                <c:pt idx="1">
                  <c:v>6.7818232839984578</c:v>
                </c:pt>
                <c:pt idx="2">
                  <c:v>6.6177161230767796</c:v>
                </c:pt>
                <c:pt idx="3">
                  <c:v>6.4575800417804468</c:v>
                </c:pt>
                <c:pt idx="4">
                  <c:v>6.3013189475727147</c:v>
                </c:pt>
                <c:pt idx="5">
                  <c:v>6.1488390731725611</c:v>
                </c:pt>
                <c:pt idx="6">
                  <c:v>6.000048920287937</c:v>
                </c:pt>
                <c:pt idx="7">
                  <c:v>5.8548592047105803</c:v>
                </c:pt>
                <c:pt idx="8">
                  <c:v>5.7131828027394125</c:v>
                </c:pt>
                <c:pt idx="9">
                  <c:v>5.5749346989003898</c:v>
                </c:pt>
                <c:pt idx="10">
                  <c:v>5.4400319349314525</c:v>
                </c:pt>
                <c:pt idx="11">
                  <c:v>5.3083935600019148</c:v>
                </c:pt>
                <c:pt idx="12">
                  <c:v>5.1799405821364681</c:v>
                </c:pt>
                <c:pt idx="13">
                  <c:v>5.0545959208146218</c:v>
                </c:pt>
                <c:pt idx="14">
                  <c:v>4.932284360717154</c:v>
                </c:pt>
                <c:pt idx="15">
                  <c:v>4.8129325065918049</c:v>
                </c:pt>
                <c:pt idx="16">
                  <c:v>4.6964687392111317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2294-1342-B7B8-180A56C6FF16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'Qz(b)'!$H$14:$H$30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'Qz(b)'!$K$14:$K$30</c:f>
              <c:numCache>
                <c:formatCode>0.00</c:formatCode>
                <c:ptCount val="17"/>
                <c:pt idx="0">
                  <c:v>6.95</c:v>
                </c:pt>
                <c:pt idx="1">
                  <c:v>6.6788915269224001</c:v>
                </c:pt>
                <c:pt idx="2">
                  <c:v>6.418358565236808</c:v>
                </c:pt>
                <c:pt idx="3">
                  <c:v>6.1679885810230104</c:v>
                </c:pt>
                <c:pt idx="4">
                  <c:v>5.9273851326544893</c:v>
                </c:pt>
                <c:pt idx="5">
                  <c:v>5.6961672430635781</c:v>
                </c:pt>
                <c:pt idx="6">
                  <c:v>5.4739687964935619</c:v>
                </c:pt>
                <c:pt idx="7">
                  <c:v>5.2604379587825116</c:v>
                </c:pt>
                <c:pt idx="8">
                  <c:v>5.0552366202609322</c:v>
                </c:pt>
                <c:pt idx="9">
                  <c:v>4.8580398603810888</c:v>
                </c:pt>
                <c:pt idx="10">
                  <c:v>4.668535433230292</c:v>
                </c:pt>
                <c:pt idx="11">
                  <c:v>4.4864232731134956</c:v>
                </c:pt>
                <c:pt idx="12">
                  <c:v>4.3114150194223289</c:v>
                </c:pt>
                <c:pt idx="13">
                  <c:v>4.1432335600382393</c:v>
                </c:pt>
                <c:pt idx="14">
                  <c:v>3.9816125925467509</c:v>
                </c:pt>
                <c:pt idx="15">
                  <c:v>3.8262962025680611</c:v>
                </c:pt>
                <c:pt idx="16">
                  <c:v>3.6770384585362845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2294-1342-B7B8-180A56C6FF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'Qz(b)'!$M$14:$M$29</c:f>
              <c:numCache>
                <c:formatCode>0.0</c:formatCode>
                <c:ptCount val="16"/>
                <c:pt idx="0" formatCode="0.00">
                  <c:v>9.6611597604646153</c:v>
                </c:pt>
                <c:pt idx="1">
                  <c:v>8.5219093683422393</c:v>
                </c:pt>
                <c:pt idx="2">
                  <c:v>10.281934695919556</c:v>
                </c:pt>
                <c:pt idx="3">
                  <c:v>9.6630367029662683</c:v>
                </c:pt>
                <c:pt idx="4">
                  <c:v>11.716540445138877</c:v>
                </c:pt>
                <c:pt idx="5">
                  <c:v>14.124975966160333</c:v>
                </c:pt>
                <c:pt idx="6">
                  <c:v>14.07397416299491</c:v>
                </c:pt>
                <c:pt idx="7">
                  <c:v>14.929216856195323</c:v>
                </c:pt>
              </c:numCache>
            </c:numRef>
          </c:xVal>
          <c:yVal>
            <c:numRef>
              <c:f>'Qz(b)'!$R$14:$R$29</c:f>
              <c:numCache>
                <c:formatCode>0.0</c:formatCode>
                <c:ptCount val="16"/>
                <c:pt idx="0">
                  <c:v>4.0284711152240291</c:v>
                </c:pt>
                <c:pt idx="1">
                  <c:v>6.1453055271622219</c:v>
                </c:pt>
                <c:pt idx="2">
                  <c:v>0.77189111523807596</c:v>
                </c:pt>
                <c:pt idx="3">
                  <c:v>6.7166428792872992</c:v>
                </c:pt>
                <c:pt idx="4">
                  <c:v>-5.8061094537247406</c:v>
                </c:pt>
                <c:pt idx="5">
                  <c:v>-9.2752828272995878</c:v>
                </c:pt>
                <c:pt idx="6">
                  <c:v>-10.36349406230172</c:v>
                </c:pt>
                <c:pt idx="7">
                  <c:v>-8.2802378349218255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438-964B-A135-AB3B93464114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'Qz(b)'!$M$14:$M$29</c:f>
              <c:numCache>
                <c:formatCode>0.0</c:formatCode>
                <c:ptCount val="16"/>
                <c:pt idx="0" formatCode="0.00">
                  <c:v>9.6611597604646153</c:v>
                </c:pt>
                <c:pt idx="1">
                  <c:v>8.5219093683422393</c:v>
                </c:pt>
                <c:pt idx="2">
                  <c:v>10.281934695919556</c:v>
                </c:pt>
                <c:pt idx="3">
                  <c:v>9.6630367029662683</c:v>
                </c:pt>
                <c:pt idx="4">
                  <c:v>11.716540445138877</c:v>
                </c:pt>
                <c:pt idx="5">
                  <c:v>14.124975966160333</c:v>
                </c:pt>
                <c:pt idx="6">
                  <c:v>14.07397416299491</c:v>
                </c:pt>
                <c:pt idx="7">
                  <c:v>14.929216856195323</c:v>
                </c:pt>
              </c:numCache>
            </c:numRef>
          </c:xVal>
          <c:yVal>
            <c:numRef>
              <c:f>'Qz(b)'!$S$14:$S$29</c:f>
              <c:numCache>
                <c:formatCode>0.0</c:formatCode>
                <c:ptCount val="16"/>
                <c:pt idx="0">
                  <c:v>1.9364962564403585</c:v>
                </c:pt>
                <c:pt idx="1">
                  <c:v>-0.20186176982445966</c:v>
                </c:pt>
                <c:pt idx="2">
                  <c:v>0.33723502995607768</c:v>
                </c:pt>
                <c:pt idx="3">
                  <c:v>1.7427377383018912</c:v>
                </c:pt>
                <c:pt idx="4">
                  <c:v>-4.3649213099213053</c:v>
                </c:pt>
                <c:pt idx="5">
                  <c:v>-4.336647989904896</c:v>
                </c:pt>
                <c:pt idx="6">
                  <c:v>-3.0819746476120478</c:v>
                </c:pt>
                <c:pt idx="7">
                  <c:v>-6.0291362693034083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438-964B-A135-AB3B93464114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'Qz(b)'!$M$14:$M$29</c:f>
              <c:numCache>
                <c:formatCode>0.0</c:formatCode>
                <c:ptCount val="16"/>
                <c:pt idx="0" formatCode="0.00">
                  <c:v>9.6611597604646153</c:v>
                </c:pt>
                <c:pt idx="1">
                  <c:v>8.5219093683422393</c:v>
                </c:pt>
                <c:pt idx="2">
                  <c:v>10.281934695919556</c:v>
                </c:pt>
                <c:pt idx="3">
                  <c:v>9.6630367029662683</c:v>
                </c:pt>
                <c:pt idx="4">
                  <c:v>11.716540445138877</c:v>
                </c:pt>
                <c:pt idx="5">
                  <c:v>14.124975966160333</c:v>
                </c:pt>
                <c:pt idx="6">
                  <c:v>14.07397416299491</c:v>
                </c:pt>
                <c:pt idx="7">
                  <c:v>14.929216856195323</c:v>
                </c:pt>
              </c:numCache>
            </c:numRef>
          </c:xVal>
          <c:yVal>
            <c:numRef>
              <c:f>'Qz(b)'!$T$14:$T$29</c:f>
              <c:numCache>
                <c:formatCode>0.0</c:formatCode>
                <c:ptCount val="16"/>
                <c:pt idx="0">
                  <c:v>0.30321287190283602</c:v>
                </c:pt>
                <c:pt idx="1">
                  <c:v>1.0217518008437829E-2</c:v>
                </c:pt>
                <c:pt idx="2">
                  <c:v>-5.2807965674705137</c:v>
                </c:pt>
                <c:pt idx="3">
                  <c:v>0.26702956362938013</c:v>
                </c:pt>
                <c:pt idx="4">
                  <c:v>-7.039054596680745</c:v>
                </c:pt>
                <c:pt idx="5">
                  <c:v>-7.6248552157116372</c:v>
                </c:pt>
                <c:pt idx="6">
                  <c:v>-15.94990060489695</c:v>
                </c:pt>
                <c:pt idx="7">
                  <c:v>-7.1825728960426938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438-964B-A135-AB3B934641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404895"/>
        <c:axId val="628871535"/>
      </c:scatterChart>
      <c:valAx>
        <c:axId val="19934048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8871535"/>
        <c:crosses val="autoZero"/>
        <c:crossBetween val="midCat"/>
      </c:valAx>
      <c:valAx>
        <c:axId val="628871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93404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22573469830190424"/>
                  <c:y val="4.0543714749521502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'Qz(b)'!$B$2:$B$9</c:f>
              <c:numCache>
                <c:formatCode>0.0</c:formatCode>
                <c:ptCount val="8"/>
                <c:pt idx="0" formatCode="0.00">
                  <c:v>9.6611597604646153</c:v>
                </c:pt>
                <c:pt idx="1">
                  <c:v>8.5219093683422393</c:v>
                </c:pt>
                <c:pt idx="2">
                  <c:v>10.281934695919556</c:v>
                </c:pt>
                <c:pt idx="3">
                  <c:v>9.6630367029662683</c:v>
                </c:pt>
                <c:pt idx="4">
                  <c:v>11.716540445138877</c:v>
                </c:pt>
                <c:pt idx="5">
                  <c:v>14.124975966160333</c:v>
                </c:pt>
                <c:pt idx="6">
                  <c:v>14.07397416299491</c:v>
                </c:pt>
                <c:pt idx="7">
                  <c:v>14.929216856195323</c:v>
                </c:pt>
              </c:numCache>
            </c:numRef>
          </c:xVal>
          <c:yVal>
            <c:numRef>
              <c:f>'Qz(b)'!$C$2:$C$9</c:f>
              <c:numCache>
                <c:formatCode>0.00</c:formatCode>
                <c:ptCount val="8"/>
                <c:pt idx="0">
                  <c:v>3.8789083333333334</c:v>
                </c:pt>
                <c:pt idx="1">
                  <c:v>4.0532624999999998</c:v>
                </c:pt>
                <c:pt idx="2">
                  <c:v>3.8667875</c:v>
                </c:pt>
                <c:pt idx="3">
                  <c:v>3.7808000000000002</c:v>
                </c:pt>
                <c:pt idx="4">
                  <c:v>3.8159666666666663</c:v>
                </c:pt>
                <c:pt idx="5">
                  <c:v>3.4596999999999998</c:v>
                </c:pt>
                <c:pt idx="6">
                  <c:v>3.5117666666666665</c:v>
                </c:pt>
                <c:pt idx="7">
                  <c:v>3.2707333333333333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4C7-2444-BB17-8CFD6F16897A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45299854283919094"/>
                  <c:y val="-0.1124819003329281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'Qz(b)'!$B$2:$B$9</c:f>
              <c:numCache>
                <c:formatCode>0.0</c:formatCode>
                <c:ptCount val="8"/>
                <c:pt idx="0" formatCode="0.00">
                  <c:v>9.6611597604646153</c:v>
                </c:pt>
                <c:pt idx="1">
                  <c:v>8.5219093683422393</c:v>
                </c:pt>
                <c:pt idx="2">
                  <c:v>10.281934695919556</c:v>
                </c:pt>
                <c:pt idx="3">
                  <c:v>9.6630367029662683</c:v>
                </c:pt>
                <c:pt idx="4">
                  <c:v>11.716540445138877</c:v>
                </c:pt>
                <c:pt idx="5">
                  <c:v>14.124975966160333</c:v>
                </c:pt>
                <c:pt idx="6">
                  <c:v>14.07397416299491</c:v>
                </c:pt>
                <c:pt idx="7">
                  <c:v>14.929216856195323</c:v>
                </c:pt>
              </c:numCache>
            </c:numRef>
          </c:xVal>
          <c:yVal>
            <c:numRef>
              <c:f>'Qz(b)'!$D$2:$D$9</c:f>
              <c:numCache>
                <c:formatCode>0.00</c:formatCode>
                <c:ptCount val="8"/>
                <c:pt idx="0">
                  <c:v>5.3811666666666662</c:v>
                </c:pt>
                <c:pt idx="1">
                  <c:v>5.6520166666666665</c:v>
                </c:pt>
                <c:pt idx="2">
                  <c:v>5.3844333333333338</c:v>
                </c:pt>
                <c:pt idx="3">
                  <c:v>5.3911666666666669</c:v>
                </c:pt>
                <c:pt idx="4">
                  <c:v>5.4541000000000004</c:v>
                </c:pt>
                <c:pt idx="5">
                  <c:v>5.1401166666666667</c:v>
                </c:pt>
                <c:pt idx="6">
                  <c:v>5.0799166666666666</c:v>
                </c:pt>
                <c:pt idx="7">
                  <c:v>5.1306166666666675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4C7-2444-BB17-8CFD6F16897A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35101778449170934"/>
                  <c:y val="-6.8952597368281951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'Qz(b)'!$B$2:$B$9</c:f>
              <c:numCache>
                <c:formatCode>0.0</c:formatCode>
                <c:ptCount val="8"/>
                <c:pt idx="0" formatCode="0.00">
                  <c:v>9.6611597604646153</c:v>
                </c:pt>
                <c:pt idx="1">
                  <c:v>8.5219093683422393</c:v>
                </c:pt>
                <c:pt idx="2">
                  <c:v>10.281934695919556</c:v>
                </c:pt>
                <c:pt idx="3">
                  <c:v>9.6630367029662683</c:v>
                </c:pt>
                <c:pt idx="4">
                  <c:v>11.716540445138877</c:v>
                </c:pt>
                <c:pt idx="5">
                  <c:v>14.124975966160333</c:v>
                </c:pt>
                <c:pt idx="6">
                  <c:v>14.07397416299491</c:v>
                </c:pt>
                <c:pt idx="7">
                  <c:v>14.929216856195323</c:v>
                </c:pt>
              </c:numCache>
            </c:numRef>
          </c:xVal>
          <c:yVal>
            <c:numRef>
              <c:f>'Qz(b)'!$E$2:$E$9</c:f>
              <c:numCache>
                <c:formatCode>0.00</c:formatCode>
                <c:ptCount val="8"/>
                <c:pt idx="0">
                  <c:v>4.7176</c:v>
                </c:pt>
                <c:pt idx="1">
                  <c:v>4.9508333333333336</c:v>
                </c:pt>
                <c:pt idx="2">
                  <c:v>4.8738333333333337</c:v>
                </c:pt>
                <c:pt idx="3">
                  <c:v>4.7189500000000004</c:v>
                </c:pt>
                <c:pt idx="4">
                  <c:v>4.6904833333333329</c:v>
                </c:pt>
                <c:pt idx="5">
                  <c:v>4.2888833333333336</c:v>
                </c:pt>
                <c:pt idx="6">
                  <c:v>4.7232666666666665</c:v>
                </c:pt>
                <c:pt idx="7">
                  <c:v>4.1340166666666667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4C7-2444-BB17-8CFD6F1689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in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Basalt!$B$8</c:f>
              <c:strCache>
                <c:ptCount val="1"/>
                <c:pt idx="0">
                  <c:v>Н1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Basalt!$A$9:$A$20</c:f>
              <c:numCache>
                <c:formatCode>General</c:formatCode>
                <c:ptCount val="12"/>
                <c:pt idx="0">
                  <c:v>1</c:v>
                </c:pt>
                <c:pt idx="1">
                  <c:v>1.5</c:v>
                </c:pt>
                <c:pt idx="2">
                  <c:v>1.6</c:v>
                </c:pt>
                <c:pt idx="3">
                  <c:v>1.61</c:v>
                </c:pt>
                <c:pt idx="4">
                  <c:v>1.8</c:v>
                </c:pt>
                <c:pt idx="5">
                  <c:v>2</c:v>
                </c:pt>
                <c:pt idx="6">
                  <c:v>3</c:v>
                </c:pt>
              </c:numCache>
            </c:numRef>
          </c:xVal>
          <c:yVal>
            <c:numRef>
              <c:f>Basalt!$B$9:$B$20</c:f>
              <c:numCache>
                <c:formatCode>0.00</c:formatCode>
                <c:ptCount val="12"/>
                <c:pt idx="0">
                  <c:v>5.2669442309056462</c:v>
                </c:pt>
                <c:pt idx="1">
                  <c:v>1.2264683117445379</c:v>
                </c:pt>
                <c:pt idx="2">
                  <c:v>0.83479610951750871</c:v>
                </c:pt>
                <c:pt idx="3">
                  <c:v>1.0147395686219096</c:v>
                </c:pt>
                <c:pt idx="4">
                  <c:v>1.6096160863773308</c:v>
                </c:pt>
                <c:pt idx="5">
                  <c:v>3.3052699257277394</c:v>
                </c:pt>
                <c:pt idx="6">
                  <c:v>11.814590990127993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8EE-BB46-83AB-4B0214C00130}"/>
            </c:ext>
          </c:extLst>
        </c:ser>
        <c:ser>
          <c:idx val="1"/>
          <c:order val="1"/>
          <c:tx>
            <c:strRef>
              <c:f>Basalt!$C$8</c:f>
              <c:strCache>
                <c:ptCount val="1"/>
                <c:pt idx="0">
                  <c:v>Н2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Basalt!$A$9:$A$20</c:f>
              <c:numCache>
                <c:formatCode>General</c:formatCode>
                <c:ptCount val="12"/>
                <c:pt idx="0">
                  <c:v>1</c:v>
                </c:pt>
                <c:pt idx="1">
                  <c:v>1.5</c:v>
                </c:pt>
                <c:pt idx="2">
                  <c:v>1.6</c:v>
                </c:pt>
                <c:pt idx="3">
                  <c:v>1.61</c:v>
                </c:pt>
                <c:pt idx="4">
                  <c:v>1.8</c:v>
                </c:pt>
                <c:pt idx="5">
                  <c:v>2</c:v>
                </c:pt>
                <c:pt idx="6">
                  <c:v>3</c:v>
                </c:pt>
              </c:numCache>
            </c:numRef>
          </c:xVal>
          <c:yVal>
            <c:numRef>
              <c:f>Basalt!$C$9:$C$20</c:f>
              <c:numCache>
                <c:formatCode>0.00</c:formatCode>
                <c:ptCount val="12"/>
                <c:pt idx="0">
                  <c:v>3.3506698255416114</c:v>
                </c:pt>
                <c:pt idx="1">
                  <c:v>0.76295210691928783</c:v>
                </c:pt>
                <c:pt idx="2">
                  <c:v>0.5450395960015415</c:v>
                </c:pt>
                <c:pt idx="3">
                  <c:v>0.66782504473911153</c:v>
                </c:pt>
                <c:pt idx="4">
                  <c:v>1.0935711960232926</c:v>
                </c:pt>
                <c:pt idx="5">
                  <c:v>2.1892171103338764</c:v>
                </c:pt>
                <c:pt idx="6">
                  <c:v>7.6885354805362986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38EE-BB46-83AB-4B0214C00130}"/>
            </c:ext>
          </c:extLst>
        </c:ser>
        <c:ser>
          <c:idx val="2"/>
          <c:order val="2"/>
          <c:tx>
            <c:strRef>
              <c:f>Basalt!$D$8</c:f>
              <c:strCache>
                <c:ptCount val="1"/>
                <c:pt idx="0">
                  <c:v>Н3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Basalt!$A$9:$A$20</c:f>
              <c:numCache>
                <c:formatCode>General</c:formatCode>
                <c:ptCount val="12"/>
                <c:pt idx="0">
                  <c:v>1</c:v>
                </c:pt>
                <c:pt idx="1">
                  <c:v>1.5</c:v>
                </c:pt>
                <c:pt idx="2">
                  <c:v>1.6</c:v>
                </c:pt>
                <c:pt idx="3">
                  <c:v>1.61</c:v>
                </c:pt>
                <c:pt idx="4">
                  <c:v>1.8</c:v>
                </c:pt>
                <c:pt idx="5">
                  <c:v>2</c:v>
                </c:pt>
                <c:pt idx="6">
                  <c:v>3</c:v>
                </c:pt>
              </c:numCache>
            </c:numRef>
          </c:xVal>
          <c:yVal>
            <c:numRef>
              <c:f>Basalt!$D$9:$D$20</c:f>
              <c:numCache>
                <c:formatCode>0.00</c:formatCode>
                <c:ptCount val="12"/>
                <c:pt idx="0">
                  <c:v>5.4807266208496195</c:v>
                </c:pt>
                <c:pt idx="1">
                  <c:v>2.5495577877291238</c:v>
                </c:pt>
                <c:pt idx="2">
                  <c:v>2.0383346588441205</c:v>
                </c:pt>
                <c:pt idx="3">
                  <c:v>2.3439941604696193</c:v>
                </c:pt>
                <c:pt idx="4">
                  <c:v>2.9504826283576064</c:v>
                </c:pt>
                <c:pt idx="5">
                  <c:v>4.3650187492157269</c:v>
                </c:pt>
                <c:pt idx="6">
                  <c:v>8.2932708056821447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38EE-BB46-83AB-4B0214C00130}"/>
            </c:ext>
          </c:extLst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Basalt!$A$9:$A$20</c:f>
              <c:numCache>
                <c:formatCode>General</c:formatCode>
                <c:ptCount val="12"/>
                <c:pt idx="0">
                  <c:v>1</c:v>
                </c:pt>
                <c:pt idx="1">
                  <c:v>1.5</c:v>
                </c:pt>
                <c:pt idx="2">
                  <c:v>1.6</c:v>
                </c:pt>
                <c:pt idx="3">
                  <c:v>1.61</c:v>
                </c:pt>
                <c:pt idx="4">
                  <c:v>1.8</c:v>
                </c:pt>
                <c:pt idx="5">
                  <c:v>2</c:v>
                </c:pt>
                <c:pt idx="6">
                  <c:v>3</c:v>
                </c:pt>
              </c:numCache>
            </c:numRef>
          </c:xVal>
          <c:yVal>
            <c:numRef>
              <c:f>Basalt!$F$9:$F$16</c:f>
              <c:numCache>
                <c:formatCode>0.00</c:formatCode>
                <c:ptCount val="8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38EE-BB46-83AB-4B0214C001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060671"/>
        <c:axId val="171014831"/>
      </c:scatterChart>
      <c:valAx>
        <c:axId val="394060671"/>
        <c:scaling>
          <c:orientation val="minMax"/>
          <c:min val="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1014831"/>
        <c:crosses val="autoZero"/>
        <c:crossBetween val="midCat"/>
      </c:valAx>
      <c:valAx>
        <c:axId val="171014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9406067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Basalt!$B$2:$B$4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Basalt!$C$2:$C$4</c:f>
              <c:numCache>
                <c:formatCode>0.00</c:formatCode>
                <c:ptCount val="3"/>
                <c:pt idx="0">
                  <c:v>1.5110333333333335</c:v>
                </c:pt>
                <c:pt idx="1">
                  <c:v>1.3566499999999999</c:v>
                </c:pt>
                <c:pt idx="2">
                  <c:v>1.3535000000000001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582-4B42-9DB0-5D12FD7E62E1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Basalt!$B$2:$B$4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Basalt!$D$2:$D$4</c:f>
              <c:numCache>
                <c:formatCode>0.00</c:formatCode>
                <c:ptCount val="3"/>
                <c:pt idx="0">
                  <c:v>1.7220999999999997</c:v>
                </c:pt>
                <c:pt idx="1">
                  <c:v>1.6784500000000002</c:v>
                </c:pt>
                <c:pt idx="2">
                  <c:v>1.5694833333333333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582-4B42-9DB0-5D12FD7E62E1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Basalt!$B$2:$B$4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Basalt!$E$2:$E$4</c:f>
              <c:numCache>
                <c:formatCode>0.00</c:formatCode>
                <c:ptCount val="3"/>
                <c:pt idx="0">
                  <c:v>1.6682999999999997</c:v>
                </c:pt>
                <c:pt idx="1">
                  <c:v>1.6392500000000003</c:v>
                </c:pt>
                <c:pt idx="2">
                  <c:v>1.5100666666666669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582-4B42-9DB0-5D12FD7E62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scatterChart>
        <c:scatterStyle val="smoothMarker"/>
        <c:varyColors val="0"/>
        <c:ser>
          <c:idx val="3"/>
          <c:order val="3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Basalt!$H$9:$H$25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Basalt!$I$9:$I$25</c:f>
              <c:numCache>
                <c:formatCode>0.00</c:formatCode>
                <c:ptCount val="17"/>
                <c:pt idx="0">
                  <c:v>2</c:v>
                </c:pt>
                <c:pt idx="1">
                  <c:v>1.9142519395231228</c:v>
                </c:pt>
                <c:pt idx="2">
                  <c:v>1.8321802439840194</c:v>
                </c:pt>
                <c:pt idx="3">
                  <c:v>1.7536272928011785</c:v>
                </c:pt>
                <c:pt idx="4">
                  <c:v>1.6784422232226697</c:v>
                </c:pt>
                <c:pt idx="5">
                  <c:v>1.606480640590749</c:v>
                </c:pt>
                <c:pt idx="6">
                  <c:v>1.5376043410285953</c:v>
                </c:pt>
                <c:pt idx="7">
                  <c:v>1.4716810460165808</c:v>
                </c:pt>
                <c:pt idx="8">
                  <c:v>1.4085841483483297</c:v>
                </c:pt>
                <c:pt idx="9">
                  <c:v>1.348192468978658</c:v>
                </c:pt>
                <c:pt idx="10">
                  <c:v>1.2903900242964319</c:v>
                </c:pt>
                <c:pt idx="11">
                  <c:v>1.2350658033753674</c:v>
                </c:pt>
                <c:pt idx="12">
                  <c:v>1.1821135547749904</c:v>
                </c:pt>
                <c:pt idx="13">
                  <c:v>1.1314315824822996</c:v>
                </c:pt>
                <c:pt idx="14">
                  <c:v>1.0829225506022291</c:v>
                </c:pt>
                <c:pt idx="15">
                  <c:v>1.0364932964218223</c:v>
                </c:pt>
                <c:pt idx="16">
                  <c:v>0.99205465148909411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A582-4B42-9DB0-5D12FD7E62E1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Basalt!$H$9:$H$25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Basalt!$J$9:$J$25</c:f>
              <c:numCache>
                <c:formatCode>0.00</c:formatCode>
                <c:ptCount val="17"/>
                <c:pt idx="0">
                  <c:v>2</c:v>
                </c:pt>
                <c:pt idx="1">
                  <c:v>1.9760649189718271</c:v>
                </c:pt>
                <c:pt idx="2">
                  <c:v>1.9524162819955673</c:v>
                </c:pt>
                <c:pt idx="3">
                  <c:v>1.9290506610404234</c:v>
                </c:pt>
                <c:pt idx="4">
                  <c:v>1.9059646691006971</c:v>
                </c:pt>
                <c:pt idx="5">
                  <c:v>1.8831549597048176</c:v>
                </c:pt>
                <c:pt idx="6">
                  <c:v>1.8606182264302475</c:v>
                </c:pt>
                <c:pt idx="7">
                  <c:v>1.8383512024241959</c:v>
                </c:pt>
                <c:pt idx="8">
                  <c:v>1.8163506599300654</c:v>
                </c:pt>
                <c:pt idx="9">
                  <c:v>1.794613409819565</c:v>
                </c:pt>
                <c:pt idx="10">
                  <c:v>1.7731363011304266</c:v>
                </c:pt>
                <c:pt idx="11">
                  <c:v>1.7519162206096512</c:v>
                </c:pt>
                <c:pt idx="12">
                  <c:v>1.7309500922622203</c:v>
                </c:pt>
                <c:pt idx="13">
                  <c:v>1.7102348769052105</c:v>
                </c:pt>
                <c:pt idx="14">
                  <c:v>1.689767571727244</c:v>
                </c:pt>
                <c:pt idx="15">
                  <c:v>1.6695452098532091</c:v>
                </c:pt>
                <c:pt idx="16">
                  <c:v>1.6495648599141919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A582-4B42-9DB0-5D12FD7E62E1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Basalt!$H$9:$H$25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Basalt!$K$9:$K$25</c:f>
              <c:numCache>
                <c:formatCode>0.00</c:formatCode>
                <c:ptCount val="17"/>
                <c:pt idx="0">
                  <c:v>2</c:v>
                </c:pt>
                <c:pt idx="1">
                  <c:v>1.9460730088779672</c:v>
                </c:pt>
                <c:pt idx="2">
                  <c:v>1.8936000779416724</c:v>
                </c:pt>
                <c:pt idx="3">
                  <c:v>1.8425420006457518</c:v>
                </c:pt>
                <c:pt idx="4">
                  <c:v>1.7928606275903538</c:v>
                </c:pt>
                <c:pt idx="5">
                  <c:v>1.7445188380168002</c:v>
                </c:pt>
                <c:pt idx="6">
                  <c:v>1.6974805120718248</c:v>
                </c:pt>
                <c:pt idx="7">
                  <c:v>1.6517105038196644</c:v>
                </c:pt>
                <c:pt idx="8">
                  <c:v>1.6071746149818391</c:v>
                </c:pt>
                <c:pt idx="9">
                  <c:v>1.563839569384998</c:v>
                </c:pt>
                <c:pt idx="10">
                  <c:v>1.5216729880977438</c:v>
                </c:pt>
                <c:pt idx="11">
                  <c:v>1.4806433652378519</c:v>
                </c:pt>
                <c:pt idx="12">
                  <c:v>1.4407200444318127</c:v>
                </c:pt>
                <c:pt idx="13">
                  <c:v>1.4018731959091082</c:v>
                </c:pt>
                <c:pt idx="14">
                  <c:v>1.3640737942141052</c:v>
                </c:pt>
                <c:pt idx="15">
                  <c:v>1.3272935965189143</c:v>
                </c:pt>
                <c:pt idx="16">
                  <c:v>1.2915051215210112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A582-4B42-9DB0-5D12FD7E62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ax val="2.6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Basalt!$M$9:$M$24</c:f>
              <c:numCache>
                <c:formatCode>0.0</c:formatCode>
                <c:ptCount val="16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Basalt!$R$9:$R$24</c:f>
              <c:numCache>
                <c:formatCode>0.0</c:formatCode>
                <c:ptCount val="16"/>
                <c:pt idx="0">
                  <c:v>270.67739843455377</c:v>
                </c:pt>
                <c:pt idx="1">
                  <c:v>283.63591900268699</c:v>
                </c:pt>
                <c:pt idx="2">
                  <c:v>310.34387005894689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179-A04D-871E-F4728D77E2B3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Basalt!$M$9:$M$24</c:f>
              <c:numCache>
                <c:formatCode>0.0</c:formatCode>
                <c:ptCount val="16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Basalt!$S$9:$S$24</c:f>
              <c:numCache>
                <c:formatCode>0.0</c:formatCode>
                <c:ptCount val="16"/>
                <c:pt idx="0">
                  <c:v>301.45398677192236</c:v>
                </c:pt>
                <c:pt idx="1">
                  <c:v>310.11637908776544</c:v>
                </c:pt>
                <c:pt idx="2">
                  <c:v>345.23540950892664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179-A04D-871E-F4728D77E2B3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Basalt!$M$9:$M$24</c:f>
              <c:numCache>
                <c:formatCode>0.0</c:formatCode>
                <c:ptCount val="16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Basalt!$T$9:$T$24</c:f>
              <c:numCache>
                <c:formatCode>0.0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179-A04D-871E-F4728D77E2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404895"/>
        <c:axId val="628871535"/>
      </c:scatterChart>
      <c:valAx>
        <c:axId val="19934048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8871535"/>
        <c:crosses val="autoZero"/>
        <c:crossBetween val="midCat"/>
      </c:valAx>
      <c:valAx>
        <c:axId val="628871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93404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22573469830190424"/>
                  <c:y val="4.0543714749521502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Basalt!$B$2:$B$4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Basalt!$C$2:$C$4</c:f>
              <c:numCache>
                <c:formatCode>0.00</c:formatCode>
                <c:ptCount val="3"/>
                <c:pt idx="0">
                  <c:v>1.5110333333333335</c:v>
                </c:pt>
                <c:pt idx="1">
                  <c:v>1.3566499999999999</c:v>
                </c:pt>
                <c:pt idx="2">
                  <c:v>1.3535000000000001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F98-674C-BC51-4276D0B8E703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45299854283919094"/>
                  <c:y val="-0.1124819003329281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Basalt!$B$2:$B$4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Basalt!$D$2:$D$4</c:f>
              <c:numCache>
                <c:formatCode>0.00</c:formatCode>
                <c:ptCount val="3"/>
                <c:pt idx="0">
                  <c:v>1.7220999999999997</c:v>
                </c:pt>
                <c:pt idx="1">
                  <c:v>1.6784500000000002</c:v>
                </c:pt>
                <c:pt idx="2">
                  <c:v>1.5694833333333333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F98-674C-BC51-4276D0B8E703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30148520382171295"/>
                  <c:y val="7.349342266610312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Basalt!$B$2:$B$4</c:f>
              <c:numCache>
                <c:formatCode>0.0</c:formatCode>
                <c:ptCount val="3"/>
                <c:pt idx="0" formatCode="0.00">
                  <c:v>9.7999793438220664</c:v>
                </c:pt>
                <c:pt idx="1">
                  <c:v>12.346385973372316</c:v>
                </c:pt>
                <c:pt idx="2" formatCode="0.00">
                  <c:v>9.8295159962182002</c:v>
                </c:pt>
              </c:numCache>
            </c:numRef>
          </c:xVal>
          <c:yVal>
            <c:numRef>
              <c:f>Basalt!$E$2:$E$4</c:f>
              <c:numCache>
                <c:formatCode>0.00</c:formatCode>
                <c:ptCount val="3"/>
                <c:pt idx="0">
                  <c:v>1.6682999999999997</c:v>
                </c:pt>
                <c:pt idx="1">
                  <c:v>1.6392500000000003</c:v>
                </c:pt>
                <c:pt idx="2">
                  <c:v>1.5100666666666669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F98-674C-BC51-4276D0B8E7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Gabbro!$B$8</c:f>
              <c:strCache>
                <c:ptCount val="1"/>
                <c:pt idx="0">
                  <c:v>Н1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Gabbro!$A$9:$A$20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2.4</c:v>
                </c:pt>
                <c:pt idx="3">
                  <c:v>2.5</c:v>
                </c:pt>
                <c:pt idx="4">
                  <c:v>2.5499999999999998</c:v>
                </c:pt>
                <c:pt idx="5">
                  <c:v>2.6</c:v>
                </c:pt>
                <c:pt idx="6">
                  <c:v>3</c:v>
                </c:pt>
              </c:numCache>
            </c:numRef>
          </c:xVal>
          <c:yVal>
            <c:numRef>
              <c:f>Gabbro!$B$9:$B$20</c:f>
              <c:numCache>
                <c:formatCode>0.00</c:formatCode>
                <c:ptCount val="12"/>
                <c:pt idx="0">
                  <c:v>11.549531821891808</c:v>
                </c:pt>
                <c:pt idx="1">
                  <c:v>4.102250211670869</c:v>
                </c:pt>
                <c:pt idx="2">
                  <c:v>1.1494860628522019</c:v>
                </c:pt>
                <c:pt idx="3">
                  <c:v>0.75495744491397176</c:v>
                </c:pt>
                <c:pt idx="4">
                  <c:v>0.98240756229367343</c:v>
                </c:pt>
                <c:pt idx="5">
                  <c:v>1.3502173261860537</c:v>
                </c:pt>
                <c:pt idx="6">
                  <c:v>4.2873385242455297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9F4-A24C-AB64-7F557051BFB7}"/>
            </c:ext>
          </c:extLst>
        </c:ser>
        <c:ser>
          <c:idx val="1"/>
          <c:order val="1"/>
          <c:tx>
            <c:strRef>
              <c:f>Gabbro!$C$8</c:f>
              <c:strCache>
                <c:ptCount val="1"/>
                <c:pt idx="0">
                  <c:v>Н2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Gabbro!$A$9:$A$20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2.4</c:v>
                </c:pt>
                <c:pt idx="3">
                  <c:v>2.5</c:v>
                </c:pt>
                <c:pt idx="4">
                  <c:v>2.5499999999999998</c:v>
                </c:pt>
                <c:pt idx="5">
                  <c:v>2.6</c:v>
                </c:pt>
                <c:pt idx="6">
                  <c:v>3</c:v>
                </c:pt>
              </c:numCache>
            </c:numRef>
          </c:xVal>
          <c:yVal>
            <c:numRef>
              <c:f>Gabbro!$C$9:$C$20</c:f>
              <c:numCache>
                <c:formatCode>0.00</c:formatCode>
                <c:ptCount val="12"/>
                <c:pt idx="0">
                  <c:v>4.947541400705445</c:v>
                </c:pt>
                <c:pt idx="1">
                  <c:v>1.7623162064305549</c:v>
                </c:pt>
                <c:pt idx="2">
                  <c:v>0.49940959037744487</c:v>
                </c:pt>
                <c:pt idx="3">
                  <c:v>0.33810576942045206</c:v>
                </c:pt>
                <c:pt idx="4">
                  <c:v>0.43708766269489591</c:v>
                </c:pt>
                <c:pt idx="5">
                  <c:v>0.59440108458004226</c:v>
                </c:pt>
                <c:pt idx="6">
                  <c:v>1.8506173584248902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9F4-A24C-AB64-7F557051BFB7}"/>
            </c:ext>
          </c:extLst>
        </c:ser>
        <c:ser>
          <c:idx val="2"/>
          <c:order val="2"/>
          <c:tx>
            <c:strRef>
              <c:f>Gabbro!$D$8</c:f>
              <c:strCache>
                <c:ptCount val="1"/>
                <c:pt idx="0">
                  <c:v>Н3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Gabbro!$A$9:$A$20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2.4</c:v>
                </c:pt>
                <c:pt idx="3">
                  <c:v>2.5</c:v>
                </c:pt>
                <c:pt idx="4">
                  <c:v>2.5499999999999998</c:v>
                </c:pt>
                <c:pt idx="5">
                  <c:v>2.6</c:v>
                </c:pt>
                <c:pt idx="6">
                  <c:v>3</c:v>
                </c:pt>
              </c:numCache>
            </c:numRef>
          </c:xVal>
          <c:yVal>
            <c:numRef>
              <c:f>Gabbro!$D$9:$D$20</c:f>
              <c:numCache>
                <c:formatCode>0.00</c:formatCode>
                <c:ptCount val="12"/>
                <c:pt idx="0">
                  <c:v>6.6236060823107978</c:v>
                </c:pt>
                <c:pt idx="1">
                  <c:v>3.9784550957845797</c:v>
                </c:pt>
                <c:pt idx="2">
                  <c:v>1.8769732271061834</c:v>
                </c:pt>
                <c:pt idx="3">
                  <c:v>1.3217122415344216</c:v>
                </c:pt>
                <c:pt idx="4">
                  <c:v>1.6919959388063477</c:v>
                </c:pt>
                <c:pt idx="5">
                  <c:v>2.155682373164626</c:v>
                </c:pt>
                <c:pt idx="6">
                  <c:v>4.0760243232491149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9F4-A24C-AB64-7F557051BFB7}"/>
            </c:ext>
          </c:extLst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Gabbro!$A$9:$A$20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2.4</c:v>
                </c:pt>
                <c:pt idx="3">
                  <c:v>2.5</c:v>
                </c:pt>
                <c:pt idx="4">
                  <c:v>2.5499999999999998</c:v>
                </c:pt>
                <c:pt idx="5">
                  <c:v>2.6</c:v>
                </c:pt>
                <c:pt idx="6">
                  <c:v>3</c:v>
                </c:pt>
              </c:numCache>
            </c:numRef>
          </c:xVal>
          <c:yVal>
            <c:numRef>
              <c:f>Gabbro!$F$9:$F$16</c:f>
              <c:numCache>
                <c:formatCode>0.00</c:formatCode>
                <c:ptCount val="8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9F4-A24C-AB64-7F557051BF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060671"/>
        <c:axId val="171014831"/>
      </c:scatterChart>
      <c:valAx>
        <c:axId val="394060671"/>
        <c:scaling>
          <c:orientation val="minMax"/>
          <c:min val="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1014831"/>
        <c:crosses val="autoZero"/>
        <c:crossBetween val="midCat"/>
      </c:valAx>
      <c:valAx>
        <c:axId val="171014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9406067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</c:marker>
          <c:xVal>
            <c:numRef>
              <c:f>FIG!$AS$55:$AS$57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FIG!$AT$55:$AT$57</c:f>
              <c:numCache>
                <c:formatCode>0.00</c:formatCode>
                <c:ptCount val="3"/>
                <c:pt idx="0">
                  <c:v>2.2827484709289814</c:v>
                </c:pt>
                <c:pt idx="1">
                  <c:v>2.3879648124527404</c:v>
                </c:pt>
                <c:pt idx="2">
                  <c:v>2.4341196249051817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38E-984D-84FC-069B9BF9F154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xVal>
            <c:numRef>
              <c:f>FIG!$AS$58:$AS$66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FIG!$AT$58:$AT$66</c:f>
              <c:numCache>
                <c:formatCode>0.00</c:formatCode>
                <c:ptCount val="9"/>
                <c:pt idx="0">
                  <c:v>2.3867457505474428</c:v>
                </c:pt>
                <c:pt idx="1">
                  <c:v>2.4186926968735194</c:v>
                </c:pt>
                <c:pt idx="2" formatCode="0.0">
                  <c:v>2.4284729913730918</c:v>
                </c:pt>
                <c:pt idx="3" formatCode="0.0">
                  <c:v>2.3907361993635736</c:v>
                </c:pt>
                <c:pt idx="4" formatCode="0.0">
                  <c:v>2.4040095878779781</c:v>
                </c:pt>
                <c:pt idx="5" formatCode="0.0">
                  <c:v>2.3458595679662393</c:v>
                </c:pt>
                <c:pt idx="6" formatCode="0.0">
                  <c:v>2.2875446215094395</c:v>
                </c:pt>
                <c:pt idx="7" formatCode="0.0">
                  <c:v>2.2886929794247837</c:v>
                </c:pt>
                <c:pt idx="8" formatCode="0.0">
                  <c:v>2.2638207616756847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38E-984D-84FC-069B9BF9F154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xVal>
            <c:numRef>
              <c:f>FIG!$AS$14:$AS$27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6">
                  <c:v>5.4745285565539401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1" formatCode="0.0">
                  <c:v>4.8291149101312882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FIG!$AT$14:$AT$27</c:f>
              <c:numCache>
                <c:formatCode>0.00</c:formatCode>
                <c:ptCount val="14"/>
                <c:pt idx="0">
                  <c:v>2.4702629287615139</c:v>
                </c:pt>
                <c:pt idx="1">
                  <c:v>2.5144912361789915</c:v>
                </c:pt>
                <c:pt idx="2">
                  <c:v>2.3838452608239864</c:v>
                </c:pt>
                <c:pt idx="3">
                  <c:v>2.3850770421340202</c:v>
                </c:pt>
                <c:pt idx="4">
                  <c:v>2.3856405967924816</c:v>
                </c:pt>
                <c:pt idx="5">
                  <c:v>2.3855277460845801</c:v>
                </c:pt>
                <c:pt idx="6">
                  <c:v>2.5325266434829685</c:v>
                </c:pt>
                <c:pt idx="7">
                  <c:v>2.5263132905507648</c:v>
                </c:pt>
                <c:pt idx="8">
                  <c:v>2.4039605872723526</c:v>
                </c:pt>
                <c:pt idx="9">
                  <c:v>2.4456306779899712</c:v>
                </c:pt>
                <c:pt idx="10">
                  <c:v>2.4012156992513347</c:v>
                </c:pt>
                <c:pt idx="11" formatCode="0.0">
                  <c:v>2.5897647339320415</c:v>
                </c:pt>
                <c:pt idx="12">
                  <c:v>2.5398711488554704</c:v>
                </c:pt>
                <c:pt idx="13">
                  <c:v>2.5466367859835528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38E-984D-84FC-069B9BF9F154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FIG!$AS$28:$AS$45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4">
                  <c:v>8.5219093683422393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FIG!$AT$28:$AT$45</c:f>
              <c:numCache>
                <c:formatCode>0.00</c:formatCode>
                <c:ptCount val="18"/>
                <c:pt idx="0">
                  <c:v>2.3995242717016345</c:v>
                </c:pt>
                <c:pt idx="1">
                  <c:v>2.3747707452214328</c:v>
                </c:pt>
                <c:pt idx="2">
                  <c:v>2.5996461303577272</c:v>
                </c:pt>
                <c:pt idx="3">
                  <c:v>2.577936323451985</c:v>
                </c:pt>
                <c:pt idx="4">
                  <c:v>2.4230862928509023</c:v>
                </c:pt>
                <c:pt idx="5">
                  <c:v>2.564959594716548</c:v>
                </c:pt>
                <c:pt idx="6">
                  <c:v>2.3525196463320626</c:v>
                </c:pt>
                <c:pt idx="7">
                  <c:v>2.3740340569662881</c:v>
                </c:pt>
                <c:pt idx="8">
                  <c:v>2.3869721661255028</c:v>
                </c:pt>
                <c:pt idx="9">
                  <c:v>2.4489993157144667</c:v>
                </c:pt>
                <c:pt idx="10">
                  <c:v>2.5393447495786652</c:v>
                </c:pt>
                <c:pt idx="11">
                  <c:v>2.5646515623473274</c:v>
                </c:pt>
                <c:pt idx="12">
                  <c:v>2.5374559847740525</c:v>
                </c:pt>
                <c:pt idx="13">
                  <c:v>2.520061282500706</c:v>
                </c:pt>
                <c:pt idx="14" formatCode="0.0">
                  <c:v>2.4536549052206782</c:v>
                </c:pt>
                <c:pt idx="15" formatCode="0.0">
                  <c:v>2.4699811700353589</c:v>
                </c:pt>
                <c:pt idx="16">
                  <c:v>2.455253368888437</c:v>
                </c:pt>
                <c:pt idx="17">
                  <c:v>2.4627454325241334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38E-984D-84FC-069B9BF9F154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FIG!$AS$46:$AS$54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FIG!$AT$46:$AT$54</c:f>
              <c:numCache>
                <c:formatCode>0.00</c:formatCode>
                <c:ptCount val="9"/>
                <c:pt idx="0">
                  <c:v>2.4018032125533786</c:v>
                </c:pt>
                <c:pt idx="1">
                  <c:v>2.4092586097384152</c:v>
                </c:pt>
                <c:pt idx="2">
                  <c:v>2.6224915590624747</c:v>
                </c:pt>
                <c:pt idx="3">
                  <c:v>2.3379388213161167</c:v>
                </c:pt>
                <c:pt idx="4">
                  <c:v>2.3348875134480882</c:v>
                </c:pt>
                <c:pt idx="5">
                  <c:v>2.3697721951356274</c:v>
                </c:pt>
                <c:pt idx="6">
                  <c:v>2.277625705629275</c:v>
                </c:pt>
                <c:pt idx="7" formatCode="0.0">
                  <c:v>2.3037917043916787</c:v>
                </c:pt>
                <c:pt idx="8" formatCode="0.0">
                  <c:v>2.2786127751606489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38E-984D-84FC-069B9BF9F154}"/>
            </c:ext>
          </c:extLst>
        </c:ser>
        <c:ser>
          <c:idx val="4"/>
          <c:order val="5"/>
          <c:tx>
            <c:strRef>
              <c:f>FIG!$T$12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FIG!$AS$12:$AS$13</c:f>
              <c:numCache>
                <c:formatCode>0.00</c:formatCode>
                <c:ptCount val="2"/>
                <c:pt idx="0" formatCode="0.0">
                  <c:v>8.4173820474676155</c:v>
                </c:pt>
                <c:pt idx="1">
                  <c:v>4.3852033191477195</c:v>
                </c:pt>
              </c:numCache>
            </c:numRef>
          </c:xVal>
          <c:yVal>
            <c:numRef>
              <c:f>FIG!$AT$12:$AT$13</c:f>
              <c:numCache>
                <c:formatCode>0.00</c:formatCode>
                <c:ptCount val="2"/>
                <c:pt idx="0" formatCode="0.0">
                  <c:v>2.3609076699151506</c:v>
                </c:pt>
                <c:pt idx="1">
                  <c:v>2.6230666143113623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338E-984D-84FC-069B9BF9F154}"/>
            </c:ext>
          </c:extLst>
        </c:ser>
        <c:ser>
          <c:idx val="9"/>
          <c:order val="6"/>
          <c:spPr>
            <a:ln w="19050">
              <a:noFill/>
            </a:ln>
          </c:spPr>
          <c:marker>
            <c:symbol val="none"/>
          </c:marker>
          <c:trendline>
            <c:spPr>
              <a:ln w="15875">
                <a:prstDash val="lgDash"/>
              </a:ln>
            </c:spPr>
            <c:trendlineType val="linear"/>
            <c:dispRSqr val="1"/>
            <c:dispEq val="1"/>
            <c:trendlineLbl>
              <c:layout>
                <c:manualLayout>
                  <c:x val="9.8392604798701808E-2"/>
                  <c:y val="-0.35016060283582767"/>
                </c:manualLayout>
              </c:layout>
              <c:tx>
                <c:rich>
                  <a:bodyPr/>
                  <a:lstStyle/>
                  <a:p>
                    <a:pPr>
                      <a:defRPr b="1"/>
                    </a:pPr>
                    <a:r>
                      <a:rPr lang="en-US" sz="1600" b="1" baseline="0"/>
                      <a:t>y = -0,03x + 2,69</a:t>
                    </a:r>
                    <a:br>
                      <a:rPr lang="en-US" sz="1600" b="1" baseline="0"/>
                    </a:br>
                    <a:r>
                      <a:rPr lang="en-US" sz="1600" b="1" baseline="0"/>
                      <a:t>R = 0,98</a:t>
                    </a:r>
                    <a:endParaRPr lang="en-US" sz="1600" b="1"/>
                  </a:p>
                </c:rich>
              </c:tx>
              <c:numFmt formatCode="General" sourceLinked="0"/>
            </c:trendlineLbl>
          </c:trendline>
          <c:xVal>
            <c:numRef>
              <c:f>FIG!$AS$12:$AS$66</c:f>
              <c:numCache>
                <c:formatCode>0.00</c:formatCode>
                <c:ptCount val="55"/>
                <c:pt idx="0" formatCode="0.0">
                  <c:v>8.4173820474676155</c:v>
                </c:pt>
                <c:pt idx="1">
                  <c:v>4.3852033191477195</c:v>
                </c:pt>
                <c:pt idx="2">
                  <c:v>7.9011073911923688</c:v>
                </c:pt>
                <c:pt idx="3">
                  <c:v>6.1515511804627723</c:v>
                </c:pt>
                <c:pt idx="4" formatCode="0.0">
                  <c:v>10.63975847585867</c:v>
                </c:pt>
                <c:pt idx="5" formatCode="0.0">
                  <c:v>10.755331211821929</c:v>
                </c:pt>
                <c:pt idx="6" formatCode="0.0">
                  <c:v>10.291771546070096</c:v>
                </c:pt>
                <c:pt idx="7" formatCode="0.0">
                  <c:v>10.532302756307436</c:v>
                </c:pt>
                <c:pt idx="8">
                  <c:v>5.4745285565539401</c:v>
                </c:pt>
                <c:pt idx="9">
                  <c:v>5.9406964954511885</c:v>
                </c:pt>
                <c:pt idx="10" formatCode="0.0">
                  <c:v>10.743889630113264</c:v>
                </c:pt>
                <c:pt idx="11">
                  <c:v>8.8068365274917859</c:v>
                </c:pt>
                <c:pt idx="12" formatCode="0.0">
                  <c:v>10.430674561545535</c:v>
                </c:pt>
                <c:pt idx="13" formatCode="0.0">
                  <c:v>4.8291149101312882</c:v>
                </c:pt>
                <c:pt idx="14">
                  <c:v>5.8335690045248807</c:v>
                </c:pt>
                <c:pt idx="15">
                  <c:v>5.6865105471647919</c:v>
                </c:pt>
                <c:pt idx="16" formatCode="0.0">
                  <c:v>10.473911870044446</c:v>
                </c:pt>
                <c:pt idx="17" formatCode="0.0">
                  <c:v>10.738858398161378</c:v>
                </c:pt>
                <c:pt idx="18">
                  <c:v>2.7345998848589699</c:v>
                </c:pt>
                <c:pt idx="19">
                  <c:v>3.4618672926719851</c:v>
                </c:pt>
                <c:pt idx="20">
                  <c:v>9.3179832451046014</c:v>
                </c:pt>
                <c:pt idx="21">
                  <c:v>3.9378486750348509</c:v>
                </c:pt>
                <c:pt idx="22" formatCode="0.0">
                  <c:v>12.112464638300304</c:v>
                </c:pt>
                <c:pt idx="23" formatCode="0.0">
                  <c:v>10.617980534721768</c:v>
                </c:pt>
                <c:pt idx="24" formatCode="0.0">
                  <c:v>10.20831999772404</c:v>
                </c:pt>
                <c:pt idx="25">
                  <c:v>8.0966920760731007</c:v>
                </c:pt>
                <c:pt idx="26">
                  <c:v>5.1415164605987913</c:v>
                </c:pt>
                <c:pt idx="27">
                  <c:v>3.8828135135341455</c:v>
                </c:pt>
                <c:pt idx="28">
                  <c:v>4.9830336758981026</c:v>
                </c:pt>
                <c:pt idx="29">
                  <c:v>5.7395725725505722</c:v>
                </c:pt>
                <c:pt idx="30" formatCode="0.0">
                  <c:v>8.5219093683422393</c:v>
                </c:pt>
                <c:pt idx="31" formatCode="0.0">
                  <c:v>8.4990001176332619</c:v>
                </c:pt>
                <c:pt idx="32">
                  <c:v>8.4276832827065125</c:v>
                </c:pt>
                <c:pt idx="33">
                  <c:v>8.2785016987055524</c:v>
                </c:pt>
                <c:pt idx="34">
                  <c:v>9.8486137098145559</c:v>
                </c:pt>
                <c:pt idx="35">
                  <c:v>9.4488658824933687</c:v>
                </c:pt>
                <c:pt idx="36">
                  <c:v>3.4244811782275009</c:v>
                </c:pt>
                <c:pt idx="37" formatCode="0.0">
                  <c:v>13.228614004650469</c:v>
                </c:pt>
                <c:pt idx="38" formatCode="0.0">
                  <c:v>13.223847782622469</c:v>
                </c:pt>
                <c:pt idx="39" formatCode="0.0">
                  <c:v>12.190268421750883</c:v>
                </c:pt>
                <c:pt idx="40" formatCode="0.0">
                  <c:v>15.176653953615338</c:v>
                </c:pt>
                <c:pt idx="41" formatCode="0.0">
                  <c:v>14.1074505680656</c:v>
                </c:pt>
                <c:pt idx="42" formatCode="0.0">
                  <c:v>15.051404867421686</c:v>
                </c:pt>
                <c:pt idx="43" formatCode="0.0">
                  <c:v>13.963099839196577</c:v>
                </c:pt>
                <c:pt idx="44" formatCode="0.0">
                  <c:v>10.217418078809521</c:v>
                </c:pt>
                <c:pt idx="45">
                  <c:v>9.01241594152979</c:v>
                </c:pt>
                <c:pt idx="46" formatCode="0.0">
                  <c:v>10.157780680401382</c:v>
                </c:pt>
                <c:pt idx="47">
                  <c:v>9.6611597604646153</c:v>
                </c:pt>
                <c:pt idx="48" formatCode="0.0">
                  <c:v>8.5219093683422393</c:v>
                </c:pt>
                <c:pt idx="49" formatCode="0.0">
                  <c:v>10.281934695919556</c:v>
                </c:pt>
                <c:pt idx="50" formatCode="0.0">
                  <c:v>9.6630367029662683</c:v>
                </c:pt>
                <c:pt idx="51" formatCode="0.0">
                  <c:v>11.716540445138877</c:v>
                </c:pt>
                <c:pt idx="52" formatCode="0.0">
                  <c:v>14.124975966160333</c:v>
                </c:pt>
                <c:pt idx="53" formatCode="0.0">
                  <c:v>14.07397416299491</c:v>
                </c:pt>
                <c:pt idx="54" formatCode="0.0">
                  <c:v>14.929216856195323</c:v>
                </c:pt>
              </c:numCache>
            </c:numRef>
          </c:xVal>
          <c:yVal>
            <c:numRef>
              <c:f>FIG!$AT$12:$AT$66</c:f>
              <c:numCache>
                <c:formatCode>0.00</c:formatCode>
                <c:ptCount val="55"/>
                <c:pt idx="0" formatCode="0.0">
                  <c:v>2.3609076699151506</c:v>
                </c:pt>
                <c:pt idx="1">
                  <c:v>2.6230666143113623</c:v>
                </c:pt>
                <c:pt idx="2">
                  <c:v>2.4702629287615139</c:v>
                </c:pt>
                <c:pt idx="3">
                  <c:v>2.5144912361789915</c:v>
                </c:pt>
                <c:pt idx="4">
                  <c:v>2.3838452608239864</c:v>
                </c:pt>
                <c:pt idx="5">
                  <c:v>2.3850770421340202</c:v>
                </c:pt>
                <c:pt idx="6">
                  <c:v>2.3856405967924816</c:v>
                </c:pt>
                <c:pt idx="7">
                  <c:v>2.3855277460845801</c:v>
                </c:pt>
                <c:pt idx="8">
                  <c:v>2.5325266434829685</c:v>
                </c:pt>
                <c:pt idx="9">
                  <c:v>2.5263132905507648</c:v>
                </c:pt>
                <c:pt idx="10">
                  <c:v>2.4039605872723526</c:v>
                </c:pt>
                <c:pt idx="11">
                  <c:v>2.4456306779899712</c:v>
                </c:pt>
                <c:pt idx="12">
                  <c:v>2.4012156992513347</c:v>
                </c:pt>
                <c:pt idx="13" formatCode="0.0">
                  <c:v>2.5897647339320415</c:v>
                </c:pt>
                <c:pt idx="14">
                  <c:v>2.5398711488554704</c:v>
                </c:pt>
                <c:pt idx="15">
                  <c:v>2.5466367859835528</c:v>
                </c:pt>
                <c:pt idx="16">
                  <c:v>2.3995242717016345</c:v>
                </c:pt>
                <c:pt idx="17">
                  <c:v>2.3747707452214328</c:v>
                </c:pt>
                <c:pt idx="18">
                  <c:v>2.5996461303577272</c:v>
                </c:pt>
                <c:pt idx="19">
                  <c:v>2.577936323451985</c:v>
                </c:pt>
                <c:pt idx="20">
                  <c:v>2.4230862928509023</c:v>
                </c:pt>
                <c:pt idx="21">
                  <c:v>2.564959594716548</c:v>
                </c:pt>
                <c:pt idx="22">
                  <c:v>2.3525196463320626</c:v>
                </c:pt>
                <c:pt idx="23">
                  <c:v>2.3740340569662881</c:v>
                </c:pt>
                <c:pt idx="24">
                  <c:v>2.3869721661255028</c:v>
                </c:pt>
                <c:pt idx="25">
                  <c:v>2.4489993157144667</c:v>
                </c:pt>
                <c:pt idx="26">
                  <c:v>2.5393447495786652</c:v>
                </c:pt>
                <c:pt idx="27">
                  <c:v>2.5646515623473274</c:v>
                </c:pt>
                <c:pt idx="28">
                  <c:v>2.5374559847740525</c:v>
                </c:pt>
                <c:pt idx="29">
                  <c:v>2.520061282500706</c:v>
                </c:pt>
                <c:pt idx="30" formatCode="0.0">
                  <c:v>2.4536549052206782</c:v>
                </c:pt>
                <c:pt idx="31" formatCode="0.0">
                  <c:v>2.4699811700353589</c:v>
                </c:pt>
                <c:pt idx="32">
                  <c:v>2.455253368888437</c:v>
                </c:pt>
                <c:pt idx="33">
                  <c:v>2.4627454325241334</c:v>
                </c:pt>
                <c:pt idx="34">
                  <c:v>2.4018032125533786</c:v>
                </c:pt>
                <c:pt idx="35">
                  <c:v>2.4092586097384152</c:v>
                </c:pt>
                <c:pt idx="36">
                  <c:v>2.6224915590624747</c:v>
                </c:pt>
                <c:pt idx="37">
                  <c:v>2.3379388213161167</c:v>
                </c:pt>
                <c:pt idx="38">
                  <c:v>2.3348875134480882</c:v>
                </c:pt>
                <c:pt idx="39">
                  <c:v>2.3697721951356274</c:v>
                </c:pt>
                <c:pt idx="40">
                  <c:v>2.277625705629275</c:v>
                </c:pt>
                <c:pt idx="41" formatCode="0.0">
                  <c:v>2.3037917043916787</c:v>
                </c:pt>
                <c:pt idx="42" formatCode="0.0">
                  <c:v>2.2786127751606489</c:v>
                </c:pt>
                <c:pt idx="43">
                  <c:v>2.2827484709289814</c:v>
                </c:pt>
                <c:pt idx="44">
                  <c:v>2.3879648124527404</c:v>
                </c:pt>
                <c:pt idx="45">
                  <c:v>2.4341196249051817</c:v>
                </c:pt>
                <c:pt idx="46">
                  <c:v>2.3867457505474428</c:v>
                </c:pt>
                <c:pt idx="47">
                  <c:v>2.4186926968735194</c:v>
                </c:pt>
                <c:pt idx="48" formatCode="0.0">
                  <c:v>2.4284729913730918</c:v>
                </c:pt>
                <c:pt idx="49" formatCode="0.0">
                  <c:v>2.3907361993635736</c:v>
                </c:pt>
                <c:pt idx="50" formatCode="0.0">
                  <c:v>2.4040095878779781</c:v>
                </c:pt>
                <c:pt idx="51" formatCode="0.0">
                  <c:v>2.3458595679662393</c:v>
                </c:pt>
                <c:pt idx="52" formatCode="0.0">
                  <c:v>2.2875446215094395</c:v>
                </c:pt>
                <c:pt idx="53" formatCode="0.0">
                  <c:v>2.2886929794247837</c:v>
                </c:pt>
                <c:pt idx="54" formatCode="0.0">
                  <c:v>2.2638207616756847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338E-984D-84FC-069B9BF9F1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l-GR" sz="1800" b="1" i="0" baseline="0">
                    <a:effectLst/>
                  </a:rPr>
                  <a:t>Φ</a:t>
                </a:r>
                <a:r>
                  <a:rPr lang="en-US" sz="1800" b="1" i="0" baseline="-25000">
                    <a:effectLst/>
                  </a:rPr>
                  <a:t>e</a:t>
                </a:r>
                <a:r>
                  <a:rPr lang="en-US" sz="1800" b="1" i="0" baseline="0">
                    <a:effectLst/>
                  </a:rPr>
                  <a:t>,%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ax val="2.7"/>
          <c:min val="2.200000000000000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ru-RU" sz="1800">
                    <a:effectLst/>
                  </a:rPr>
                  <a:t>ρ</a:t>
                </a:r>
                <a:r>
                  <a:rPr lang="ru-RU" sz="1800" baseline="-25000">
                    <a:effectLst/>
                  </a:rPr>
                  <a:t>bulk</a:t>
                </a:r>
                <a:r>
                  <a:rPr lang="ru-RU" sz="1800">
                    <a:effectLst/>
                  </a:rPr>
                  <a:t>, g/cm</a:t>
                </a:r>
                <a:r>
                  <a:rPr lang="ru-RU" sz="1800" baseline="30000">
                    <a:effectLst/>
                  </a:rPr>
                  <a:t>3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.0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  <c:majorUnit val="0.1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  <c:extLst/>
  </c:chart>
  <c:spPr>
    <a:ln>
      <a:noFill/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Gabbro!$B$2:$B$4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Gabbro!$C$2:$C$4</c:f>
              <c:numCache>
                <c:formatCode>0.00</c:formatCode>
                <c:ptCount val="3"/>
                <c:pt idx="0">
                  <c:v>2.2137500000000001</c:v>
                </c:pt>
                <c:pt idx="1">
                  <c:v>2.2054999999999998</c:v>
                </c:pt>
                <c:pt idx="2">
                  <c:v>2.1789333333333332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5A6-DC42-B505-F18153F274AD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Gabbro!$B$2:$B$4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Gabbro!$D$2:$D$4</c:f>
              <c:numCache>
                <c:formatCode>0.00</c:formatCode>
                <c:ptCount val="3"/>
                <c:pt idx="0">
                  <c:v>2.4002875000000001</c:v>
                </c:pt>
                <c:pt idx="1">
                  <c:v>2.4446500000000002</c:v>
                </c:pt>
                <c:pt idx="2">
                  <c:v>2.4347999999999996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5A6-DC42-B505-F18153F274AD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Gabbro!$B$2:$B$4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Gabbro!$E$2:$E$4</c:f>
              <c:numCache>
                <c:formatCode>0.00</c:formatCode>
                <c:ptCount val="3"/>
                <c:pt idx="0">
                  <c:v>2.328066666666667</c:v>
                </c:pt>
                <c:pt idx="1">
                  <c:v>2.3452166666666669</c:v>
                </c:pt>
                <c:pt idx="2">
                  <c:v>2.3778000000000001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5A6-DC42-B505-F18153F274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scatterChart>
        <c:scatterStyle val="smoothMarker"/>
        <c:varyColors val="0"/>
        <c:ser>
          <c:idx val="3"/>
          <c:order val="3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Gabbro!$H$9:$H$25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Gabbro!$I$9:$I$25</c:f>
              <c:numCache>
                <c:formatCode>0.00</c:formatCode>
                <c:ptCount val="17"/>
                <c:pt idx="0">
                  <c:v>2.8</c:v>
                </c:pt>
                <c:pt idx="1">
                  <c:v>2.6709505718405158</c:v>
                </c:pt>
                <c:pt idx="2">
                  <c:v>2.5478489132911353</c:v>
                </c:pt>
                <c:pt idx="3">
                  <c:v>2.4304208971136405</c:v>
                </c:pt>
                <c:pt idx="4">
                  <c:v>2.3184050303424355</c:v>
                </c:pt>
                <c:pt idx="5">
                  <c:v>2.2115518719825205</c:v>
                </c:pt>
                <c:pt idx="6">
                  <c:v>2.1096234775452416</c:v>
                </c:pt>
                <c:pt idx="7">
                  <c:v>2.0123928691848714</c:v>
                </c:pt>
                <c:pt idx="8">
                  <c:v>1.9196435302561112</c:v>
                </c:pt>
                <c:pt idx="9">
                  <c:v>1.8311689231669666</c:v>
                </c:pt>
                <c:pt idx="10">
                  <c:v>1.746772029453354</c:v>
                </c:pt>
                <c:pt idx="11">
                  <c:v>1.6662649110512338</c:v>
                </c:pt>
                <c:pt idx="12">
                  <c:v>1.5894682917893139</c:v>
                </c:pt>
                <c:pt idx="13">
                  <c:v>1.5162111581703703</c:v>
                </c:pt>
                <c:pt idx="14">
                  <c:v>1.4463303785521862</c:v>
                </c:pt>
                <c:pt idx="15">
                  <c:v>1.3796703398800971</c:v>
                </c:pt>
                <c:pt idx="16">
                  <c:v>1.3160826011621944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75A6-DC42-B505-F18153F274AD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Gabbro!$H$9:$H$25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Gabbro!$J$9:$J$25</c:f>
              <c:numCache>
                <c:formatCode>0.00</c:formatCode>
                <c:ptCount val="17"/>
                <c:pt idx="0">
                  <c:v>2.8</c:v>
                </c:pt>
                <c:pt idx="1">
                  <c:v>2.7571980554642295</c:v>
                </c:pt>
                <c:pt idx="2">
                  <c:v>2.7150503989484744</c:v>
                </c:pt>
                <c:pt idx="3">
                  <c:v>2.6735470287386125</c:v>
                </c:pt>
                <c:pt idx="4">
                  <c:v>2.6326780960108116</c:v>
                </c:pt>
                <c:pt idx="5">
                  <c:v>2.5924339024943861</c:v>
                </c:pt>
                <c:pt idx="6">
                  <c:v>2.5528048981703808</c:v>
                </c:pt>
                <c:pt idx="7">
                  <c:v>2.5137816790053336</c:v>
                </c:pt>
                <c:pt idx="8">
                  <c:v>2.4753549847196838</c:v>
                </c:pt>
                <c:pt idx="9">
                  <c:v>2.4375156965902858</c:v>
                </c:pt>
                <c:pt idx="10">
                  <c:v>2.4002548352865261</c:v>
                </c:pt>
                <c:pt idx="11">
                  <c:v>2.3635635587395085</c:v>
                </c:pt>
                <c:pt idx="12">
                  <c:v>2.3274331600438178</c:v>
                </c:pt>
                <c:pt idx="13">
                  <c:v>2.2918550653913505</c:v>
                </c:pt>
                <c:pt idx="14">
                  <c:v>2.2568208320367416</c:v>
                </c:pt>
                <c:pt idx="15">
                  <c:v>2.222322146293882</c:v>
                </c:pt>
                <c:pt idx="16">
                  <c:v>2.1883508215630663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75A6-DC42-B505-F18153F274AD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Gabbro!$H$9:$H$25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Gabbro!$K$9:$K$25</c:f>
              <c:numCache>
                <c:formatCode>0.00</c:formatCode>
                <c:ptCount val="17"/>
                <c:pt idx="0">
                  <c:v>2.8</c:v>
                </c:pt>
                <c:pt idx="1">
                  <c:v>2.7153504241457829</c:v>
                </c:pt>
                <c:pt idx="2">
                  <c:v>2.6332599735388156</c:v>
                </c:pt>
                <c:pt idx="3">
                  <c:v>2.5536512807266916</c:v>
                </c:pt>
                <c:pt idx="4">
                  <c:v>2.4764493172291591</c:v>
                </c:pt>
                <c:pt idx="5">
                  <c:v>2.401581322826333</c:v>
                </c:pt>
                <c:pt idx="6">
                  <c:v>2.3289767369846692</c:v>
                </c:pt>
                <c:pt idx="7">
                  <c:v>2.2585671323560659</c:v>
                </c:pt>
                <c:pt idx="8">
                  <c:v>2.1902861502874176</c:v>
                </c:pt>
                <c:pt idx="9">
                  <c:v>2.124069438279848</c:v>
                </c:pt>
                <c:pt idx="10">
                  <c:v>2.0598545893386713</c:v>
                </c:pt>
                <c:pt idx="11">
                  <c:v>1.9975810831569285</c:v>
                </c:pt>
                <c:pt idx="12">
                  <c:v>1.9371902290770568</c:v>
                </c:pt>
                <c:pt idx="13">
                  <c:v>1.8786251107769478</c:v>
                </c:pt>
                <c:pt idx="14">
                  <c:v>1.8218305326282513</c:v>
                </c:pt>
                <c:pt idx="15">
                  <c:v>1.7667529676763789</c:v>
                </c:pt>
                <c:pt idx="16">
                  <c:v>1.7133405071931704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75A6-DC42-B505-F18153F274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  <c:max val="8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  <c:min val="1.8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Gabbro!$M$9:$M$24</c:f>
              <c:numCache>
                <c:formatCode>0.00</c:formatCode>
                <c:ptCount val="16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Gabbro!$R$9:$R$24</c:f>
              <c:numCache>
                <c:formatCode>0.0</c:formatCode>
                <c:ptCount val="16"/>
                <c:pt idx="0">
                  <c:v>1.98503152443486</c:v>
                </c:pt>
                <c:pt idx="1">
                  <c:v>2.4054208146597817</c:v>
                </c:pt>
                <c:pt idx="2">
                  <c:v>3.7808920202462826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9A4-D648-B00E-9EE5617D79FC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Gabbro!$M$9:$M$24</c:f>
              <c:numCache>
                <c:formatCode>0.00</c:formatCode>
                <c:ptCount val="16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Gabbro!$S$9:$S$24</c:f>
              <c:numCache>
                <c:formatCode>0.0</c:formatCode>
                <c:ptCount val="16"/>
                <c:pt idx="0">
                  <c:v>0.91510387600677123</c:v>
                </c:pt>
                <c:pt idx="1">
                  <c:v>-0.90451272227350721</c:v>
                </c:pt>
                <c:pt idx="2">
                  <c:v>-0.46589131797713279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9A4-D648-B00E-9EE5617D79FC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Gabbro!$M$9:$M$24</c:f>
              <c:numCache>
                <c:formatCode>0.00</c:formatCode>
                <c:ptCount val="16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Gabbro!$T$9:$T$24</c:f>
              <c:numCache>
                <c:formatCode>0.0</c:formatCode>
                <c:ptCount val="16"/>
                <c:pt idx="0">
                  <c:v>0.58196596661387401</c:v>
                </c:pt>
                <c:pt idx="1">
                  <c:v>-0.12920879222367568</c:v>
                </c:pt>
                <c:pt idx="2">
                  <c:v>-1.4203538769905306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9A4-D648-B00E-9EE5617D79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3404895"/>
        <c:axId val="628871535"/>
      </c:scatterChart>
      <c:valAx>
        <c:axId val="19934048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8871535"/>
        <c:crosses val="autoZero"/>
        <c:crossBetween val="midCat"/>
      </c:valAx>
      <c:valAx>
        <c:axId val="628871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934048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22573469830190424"/>
                  <c:y val="4.0543714749521502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Gabbro!$B$2:$B$4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Gabbro!$C$2:$C$4</c:f>
              <c:numCache>
                <c:formatCode>0.00</c:formatCode>
                <c:ptCount val="3"/>
                <c:pt idx="0">
                  <c:v>2.2137500000000001</c:v>
                </c:pt>
                <c:pt idx="1">
                  <c:v>2.2054999999999998</c:v>
                </c:pt>
                <c:pt idx="2">
                  <c:v>2.1789333333333332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900-014B-819F-D28DDD7BFFFF}"/>
            </c:ext>
          </c:extLst>
        </c:ser>
        <c:ser>
          <c:idx val="1"/>
          <c:order val="1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45299854283919094"/>
                  <c:y val="-0.1124819003329281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Gabbro!$B$2:$B$4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Gabbro!$D$2:$D$4</c:f>
              <c:numCache>
                <c:formatCode>0.00</c:formatCode>
                <c:ptCount val="3"/>
                <c:pt idx="0">
                  <c:v>2.4002875000000001</c:v>
                </c:pt>
                <c:pt idx="1">
                  <c:v>2.4446500000000002</c:v>
                </c:pt>
                <c:pt idx="2">
                  <c:v>2.4347999999999996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900-014B-819F-D28DDD7BFFFF}"/>
            </c:ext>
          </c:extLst>
        </c:ser>
        <c:ser>
          <c:idx val="2"/>
          <c:order val="2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30148520382171295"/>
                  <c:y val="7.349342266610312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xVal>
            <c:numRef>
              <c:f>Gabbro!$B$2:$B$4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Gabbro!$E$2:$E$4</c:f>
              <c:numCache>
                <c:formatCode>0.00</c:formatCode>
                <c:ptCount val="3"/>
                <c:pt idx="0">
                  <c:v>2.328066666666667</c:v>
                </c:pt>
                <c:pt idx="1">
                  <c:v>2.3452166666666669</c:v>
                </c:pt>
                <c:pt idx="2">
                  <c:v>2.3778000000000001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9900-014B-819F-D28DDD7BFF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8968319"/>
        <c:axId val="627566479"/>
      </c:scatterChart>
      <c:valAx>
        <c:axId val="1788968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7566479"/>
        <c:crosses val="autoZero"/>
        <c:crossBetween val="midCat"/>
      </c:valAx>
      <c:valAx>
        <c:axId val="627566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8896831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19050">
              <a:noFill/>
            </a:ln>
          </c:spPr>
          <c:trendline>
            <c:trendlineType val="linear"/>
            <c:dispRSqr val="1"/>
            <c:dispEq val="1"/>
            <c:trendlineLbl>
              <c:layout>
                <c:manualLayout>
                  <c:x val="-0.14413741385775053"/>
                  <c:y val="-2.2172949002217297E-2"/>
                </c:manualLayout>
              </c:layout>
              <c:numFmt formatCode="General" sourceLinked="0"/>
            </c:trendlineLbl>
          </c:trendline>
          <c:xVal>
            <c:numRef>
              <c:f>Лист14!$L$16:$L$18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Лист14!$N$16:$N$18</c:f>
              <c:numCache>
                <c:formatCode>0.00</c:formatCode>
                <c:ptCount val="3"/>
                <c:pt idx="0">
                  <c:v>2.5047500000000005</c:v>
                </c:pt>
                <c:pt idx="1">
                  <c:v>2.5666125000000002</c:v>
                </c:pt>
                <c:pt idx="2">
                  <c:v>2.4220000000000002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BD5F-334A-AF43-396193672580}"/>
            </c:ext>
          </c:extLst>
        </c:ser>
        <c:ser>
          <c:idx val="2"/>
          <c:order val="1"/>
          <c:spPr>
            <a:ln w="25400" cap="rnd">
              <a:noFill/>
              <a:round/>
            </a:ln>
            <a:effectLst/>
          </c:spPr>
          <c:trendline>
            <c:trendlineType val="linear"/>
            <c:dispRSqr val="1"/>
            <c:dispEq val="1"/>
            <c:trendlineLbl>
              <c:layout>
                <c:manualLayout>
                  <c:x val="-7.1887824366781733E-2"/>
                  <c:y val="0.12969673691010353"/>
                </c:manualLayout>
              </c:layout>
              <c:numFmt formatCode="General" sourceLinked="0"/>
            </c:trendlineLbl>
          </c:trendline>
          <c:xVal>
            <c:numRef>
              <c:f>Лист14!$L$16:$L$18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Лист14!$O$16:$O$18</c:f>
              <c:numCache>
                <c:formatCode>0.00</c:formatCode>
                <c:ptCount val="3"/>
                <c:pt idx="0">
                  <c:v>2.2757000000000005</c:v>
                </c:pt>
                <c:pt idx="1">
                  <c:v>2.1819666666666668</c:v>
                </c:pt>
                <c:pt idx="2">
                  <c:v>2.2004666666666663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BD5F-334A-AF43-396193672580}"/>
            </c:ext>
          </c:extLst>
        </c:ser>
        <c:ser>
          <c:idx val="0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trendlineType val="linear"/>
            <c:dispRSqr val="1"/>
            <c:dispEq val="1"/>
            <c:trendlineLbl>
              <c:layout>
                <c:manualLayout>
                  <c:x val="-0.30505695408763561"/>
                  <c:y val="1.5662482322747352E-2"/>
                </c:manualLayout>
              </c:layout>
              <c:numFmt formatCode="General" sourceLinked="0"/>
            </c:trendlineLbl>
          </c:trendline>
          <c:xVal>
            <c:numRef>
              <c:f>Лист14!$L$16:$L$18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Лист14!$P$16:$P$18</c:f>
              <c:numCache>
                <c:formatCode>0.00</c:formatCode>
                <c:ptCount val="3"/>
                <c:pt idx="0">
                  <c:v>2.3615666666666666</c:v>
                </c:pt>
                <c:pt idx="1">
                  <c:v>2.3399666666666668</c:v>
                </c:pt>
                <c:pt idx="2">
                  <c:v>2.3077999999999999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BD5F-334A-AF43-3961936725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Лист14!$L$20:$L$29</c:f>
              <c:numCache>
                <c:formatCode>0.00</c:formatCode>
                <c:ptCount val="10"/>
                <c:pt idx="1">
                  <c:v>1.4</c:v>
                </c:pt>
                <c:pt idx="2">
                  <c:v>1.5</c:v>
                </c:pt>
                <c:pt idx="3">
                  <c:v>1.55</c:v>
                </c:pt>
                <c:pt idx="4">
                  <c:v>1.6</c:v>
                </c:pt>
                <c:pt idx="5">
                  <c:v>1.8</c:v>
                </c:pt>
                <c:pt idx="6" formatCode="General">
                  <c:v>2</c:v>
                </c:pt>
              </c:numCache>
            </c:numRef>
          </c:xVal>
          <c:yVal>
            <c:numRef>
              <c:f>Лист14!$M$20:$M$29</c:f>
              <c:numCache>
                <c:formatCode>0.00</c:formatCode>
                <c:ptCount val="10"/>
                <c:pt idx="1">
                  <c:v>1.3843932010942472</c:v>
                </c:pt>
                <c:pt idx="2">
                  <c:v>0.59690203454457835</c:v>
                </c:pt>
                <c:pt idx="3">
                  <c:v>0.54576897805043867</c:v>
                </c:pt>
                <c:pt idx="4">
                  <c:v>0.69141561019909492</c:v>
                </c:pt>
                <c:pt idx="5">
                  <c:v>2.0508275009007502</c:v>
                </c:pt>
                <c:pt idx="6">
                  <c:v>3.7590826745250716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080-2A40-8BE4-C91878A94A1A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Лист14!$L$20:$L$29</c:f>
              <c:numCache>
                <c:formatCode>0.00</c:formatCode>
                <c:ptCount val="10"/>
                <c:pt idx="1">
                  <c:v>1.4</c:v>
                </c:pt>
                <c:pt idx="2">
                  <c:v>1.5</c:v>
                </c:pt>
                <c:pt idx="3">
                  <c:v>1.55</c:v>
                </c:pt>
                <c:pt idx="4">
                  <c:v>1.6</c:v>
                </c:pt>
                <c:pt idx="5">
                  <c:v>1.8</c:v>
                </c:pt>
                <c:pt idx="6" formatCode="General">
                  <c:v>2</c:v>
                </c:pt>
              </c:numCache>
            </c:numRef>
          </c:xVal>
          <c:yVal>
            <c:numRef>
              <c:f>Лист14!$N$20:$N$29</c:f>
              <c:numCache>
                <c:formatCode>0.00</c:formatCode>
                <c:ptCount val="10"/>
                <c:pt idx="1">
                  <c:v>1.0291288570394599</c:v>
                </c:pt>
                <c:pt idx="2">
                  <c:v>0.94060809409683088</c:v>
                </c:pt>
                <c:pt idx="3">
                  <c:v>0.89647293859646138</c:v>
                </c:pt>
                <c:pt idx="4">
                  <c:v>0.89659088671606124</c:v>
                </c:pt>
                <c:pt idx="5">
                  <c:v>1.1507437266388711</c:v>
                </c:pt>
                <c:pt idx="6">
                  <c:v>1.5776492030514055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080-2A40-8BE4-C91878A94A1A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Лист14!$L$20:$L$29</c:f>
              <c:numCache>
                <c:formatCode>0.00</c:formatCode>
                <c:ptCount val="10"/>
                <c:pt idx="1">
                  <c:v>1.4</c:v>
                </c:pt>
                <c:pt idx="2">
                  <c:v>1.5</c:v>
                </c:pt>
                <c:pt idx="3">
                  <c:v>1.55</c:v>
                </c:pt>
                <c:pt idx="4">
                  <c:v>1.6</c:v>
                </c:pt>
                <c:pt idx="5">
                  <c:v>1.8</c:v>
                </c:pt>
                <c:pt idx="6" formatCode="General">
                  <c:v>2</c:v>
                </c:pt>
              </c:numCache>
            </c:numRef>
          </c:xVal>
          <c:yVal>
            <c:numRef>
              <c:f>Лист14!$O$20:$O$29</c:f>
              <c:numCache>
                <c:formatCode>0.00</c:formatCode>
                <c:ptCount val="10"/>
                <c:pt idx="1">
                  <c:v>2.8638044486177692</c:v>
                </c:pt>
                <c:pt idx="2">
                  <c:v>2.7593266029394039</c:v>
                </c:pt>
                <c:pt idx="3">
                  <c:v>2.6005075606001649</c:v>
                </c:pt>
                <c:pt idx="4">
                  <c:v>2.5932456317732955</c:v>
                </c:pt>
                <c:pt idx="5">
                  <c:v>3.0161941762674918</c:v>
                </c:pt>
                <c:pt idx="6">
                  <c:v>3.4862796013554824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9080-2A40-8BE4-C91878A94A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18031"/>
        <c:axId val="1204982015"/>
      </c:scatterChart>
      <c:valAx>
        <c:axId val="65581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04982015"/>
        <c:crosses val="autoZero"/>
        <c:crossBetween val="midCat"/>
      </c:valAx>
      <c:valAx>
        <c:axId val="120498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581803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19050">
              <a:noFill/>
            </a:ln>
          </c:spPr>
          <c:xVal>
            <c:numRef>
              <c:f>Лист14!$L$16:$L$18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Лист14!$N$16:$N$18</c:f>
              <c:numCache>
                <c:formatCode>0.00</c:formatCode>
                <c:ptCount val="3"/>
                <c:pt idx="0">
                  <c:v>2.5047500000000005</c:v>
                </c:pt>
                <c:pt idx="1">
                  <c:v>2.5666125000000002</c:v>
                </c:pt>
                <c:pt idx="2">
                  <c:v>2.4220000000000002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5B4-9F43-906F-8EFD243A008C}"/>
            </c:ext>
          </c:extLst>
        </c:ser>
        <c:ser>
          <c:idx val="2"/>
          <c:order val="1"/>
          <c:spPr>
            <a:ln w="25400" cap="rnd">
              <a:noFill/>
              <a:round/>
            </a:ln>
            <a:effectLst/>
          </c:spPr>
          <c:xVal>
            <c:numRef>
              <c:f>Лист14!$L$16:$L$18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Лист14!$O$16:$O$18</c:f>
              <c:numCache>
                <c:formatCode>0.00</c:formatCode>
                <c:ptCount val="3"/>
                <c:pt idx="0">
                  <c:v>2.2757000000000005</c:v>
                </c:pt>
                <c:pt idx="1">
                  <c:v>2.1819666666666668</c:v>
                </c:pt>
                <c:pt idx="2">
                  <c:v>2.2004666666666663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5B4-9F43-906F-8EFD243A008C}"/>
            </c:ext>
          </c:extLst>
        </c:ser>
        <c:ser>
          <c:idx val="0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Лист14!$L$16:$L$18</c:f>
              <c:numCache>
                <c:formatCode>0.00</c:formatCode>
                <c:ptCount val="3"/>
                <c:pt idx="0">
                  <c:v>3.4929511985013582</c:v>
                </c:pt>
                <c:pt idx="1">
                  <c:v>6.3211309958861799</c:v>
                </c:pt>
                <c:pt idx="2">
                  <c:v>4.5598309485663728</c:v>
                </c:pt>
              </c:numCache>
            </c:numRef>
          </c:xVal>
          <c:yVal>
            <c:numRef>
              <c:f>Лист14!$P$16:$P$18</c:f>
              <c:numCache>
                <c:formatCode>0.00</c:formatCode>
                <c:ptCount val="3"/>
                <c:pt idx="0">
                  <c:v>2.3615666666666666</c:v>
                </c:pt>
                <c:pt idx="1">
                  <c:v>2.3399666666666668</c:v>
                </c:pt>
                <c:pt idx="2">
                  <c:v>2.3077999999999999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5B4-9F43-906F-8EFD243A00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scatterChart>
        <c:scatterStyle val="smoothMarker"/>
        <c:varyColors val="0"/>
        <c:ser>
          <c:idx val="3"/>
          <c:order val="3"/>
          <c:marker>
            <c:symbol val="none"/>
          </c:marker>
          <c:xVal>
            <c:numRef>
              <c:f>Лист14!$R$20:$R$36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Лист14!$S$20:$S$36</c:f>
              <c:numCache>
                <c:formatCode>0.00</c:formatCode>
                <c:ptCount val="17"/>
                <c:pt idx="0">
                  <c:v>2.5499999999999998</c:v>
                </c:pt>
                <c:pt idx="1">
                  <c:v>2.4784859098388501</c:v>
                </c:pt>
                <c:pt idx="2">
                  <c:v>2.4111922099698528</c:v>
                </c:pt>
                <c:pt idx="3">
                  <c:v>2.3478474783767402</c:v>
                </c:pt>
                <c:pt idx="4">
                  <c:v>2.2881978559954894</c:v>
                </c:pt>
                <c:pt idx="5">
                  <c:v>2.2320059097932168</c:v>
                </c:pt>
                <c:pt idx="6">
                  <c:v>2.1790495694466552</c:v>
                </c:pt>
                <c:pt idx="7">
                  <c:v>2.129121132855667</c:v>
                </c:pt>
                <c:pt idx="8">
                  <c:v>2.0820263360356845</c:v>
                </c:pt>
                <c:pt idx="9">
                  <c:v>2.0375834832214514</c:v>
                </c:pt>
                <c:pt idx="10">
                  <c:v>1.9956226332842211</c:v>
                </c:pt>
                <c:pt idx="11">
                  <c:v>1.9559848388169079</c:v>
                </c:pt>
                <c:pt idx="12">
                  <c:v>1.9185214344776771</c:v>
                </c:pt>
                <c:pt idx="13">
                  <c:v>1.8830933714031817</c:v>
                </c:pt>
                <c:pt idx="14">
                  <c:v>1.8495705947090797</c:v>
                </c:pt>
                <c:pt idx="15">
                  <c:v>1.8178314612885369</c:v>
                </c:pt>
                <c:pt idx="16">
                  <c:v>1.7877621952999831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85B4-9F43-906F-8EFD243A008C}"/>
            </c:ext>
          </c:extLst>
        </c:ser>
        <c:ser>
          <c:idx val="4"/>
          <c:order val="4"/>
          <c:marker>
            <c:symbol val="none"/>
          </c:marker>
          <c:xVal>
            <c:numRef>
              <c:f>Лист14!$R$20:$R$36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Лист14!$T$20:$T$36</c:f>
              <c:numCache>
                <c:formatCode>0.00</c:formatCode>
                <c:ptCount val="17"/>
                <c:pt idx="0">
                  <c:v>2.5499999999999998</c:v>
                </c:pt>
                <c:pt idx="1">
                  <c:v>2.5576520428755858</c:v>
                </c:pt>
                <c:pt idx="2">
                  <c:v>2.5655419547332663</c:v>
                </c:pt>
                <c:pt idx="3">
                  <c:v>2.5736726107241825</c:v>
                </c:pt>
                <c:pt idx="4">
                  <c:v>2.5820469299254638</c:v>
                </c:pt>
                <c:pt idx="5">
                  <c:v>2.5906678759634234</c:v>
                </c:pt>
                <c:pt idx="6">
                  <c:v>2.5995384576458012</c:v>
                </c:pt>
                <c:pt idx="7">
                  <c:v>2.6086617296031722</c:v>
                </c:pt>
                <c:pt idx="8">
                  <c:v>2.6180407929396567</c:v>
                </c:pt>
                <c:pt idx="9">
                  <c:v>2.6276787958930683</c:v>
                </c:pt>
                <c:pt idx="10">
                  <c:v>2.6375789345046319</c:v>
                </c:pt>
                <c:pt idx="11">
                  <c:v>2.6477444532984116</c:v>
                </c:pt>
                <c:pt idx="12">
                  <c:v>2.6581786459705903</c:v>
                </c:pt>
                <c:pt idx="13">
                  <c:v>2.6688848560887379</c:v>
                </c:pt>
                <c:pt idx="14">
                  <c:v>2.679866477801216</c:v>
                </c:pt>
                <c:pt idx="15">
                  <c:v>2.6911269565568681</c:v>
                </c:pt>
                <c:pt idx="16">
                  <c:v>2.7026697898351304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85B4-9F43-906F-8EFD243A008C}"/>
            </c:ext>
          </c:extLst>
        </c:ser>
        <c:ser>
          <c:idx val="5"/>
          <c:order val="5"/>
          <c:marker>
            <c:symbol val="none"/>
          </c:marker>
          <c:xVal>
            <c:numRef>
              <c:f>Лист14!$R$20:$R$36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Лист14!$U$20:$U$36</c:f>
              <c:numCache>
                <c:formatCode>0.00</c:formatCode>
                <c:ptCount val="17"/>
                <c:pt idx="0">
                  <c:v>2.5499999999999998</c:v>
                </c:pt>
                <c:pt idx="1">
                  <c:v>2.5482422247017937</c:v>
                </c:pt>
                <c:pt idx="2">
                  <c:v>2.5465392932495665</c:v>
                </c:pt>
                <c:pt idx="3">
                  <c:v>2.5448912025570873</c:v>
                </c:pt>
                <c:pt idx="4">
                  <c:v>2.5432979507401487</c:v>
                </c:pt>
                <c:pt idx="5">
                  <c:v>2.5417595371172759</c:v>
                </c:pt>
                <c:pt idx="6">
                  <c:v>2.5402759622104671</c:v>
                </c:pt>
                <c:pt idx="7">
                  <c:v>2.5388472277459537</c:v>
                </c:pt>
                <c:pt idx="8">
                  <c:v>2.5374733366549944</c:v>
                </c:pt>
                <c:pt idx="9">
                  <c:v>2.536154293074691</c:v>
                </c:pt>
                <c:pt idx="10">
                  <c:v>2.5348901023488355</c:v>
                </c:pt>
                <c:pt idx="11">
                  <c:v>2.5336807710287808</c:v>
                </c:pt>
                <c:pt idx="12">
                  <c:v>2.5325263068743391</c:v>
                </c:pt>
                <c:pt idx="13">
                  <c:v>2.5314267188547088</c:v>
                </c:pt>
                <c:pt idx="14">
                  <c:v>2.5303820171494293</c:v>
                </c:pt>
                <c:pt idx="15">
                  <c:v>2.5293922131493582</c:v>
                </c:pt>
                <c:pt idx="16">
                  <c:v>2.528457319457682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85B4-9F43-906F-8EFD243A00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2'!$L$26:$L$32</c:f>
              <c:numCache>
                <c:formatCode>0.00</c:formatCode>
                <c:ptCount val="7"/>
                <c:pt idx="0">
                  <c:v>1.9</c:v>
                </c:pt>
                <c:pt idx="1">
                  <c:v>2</c:v>
                </c:pt>
                <c:pt idx="2">
                  <c:v>2.0299999999999998</c:v>
                </c:pt>
                <c:pt idx="3">
                  <c:v>2.2000000000000002</c:v>
                </c:pt>
                <c:pt idx="4">
                  <c:v>2.2999999999999998</c:v>
                </c:pt>
                <c:pt idx="5">
                  <c:v>2.4</c:v>
                </c:pt>
                <c:pt idx="6">
                  <c:v>2.5</c:v>
                </c:pt>
              </c:numCache>
            </c:numRef>
          </c:xVal>
          <c:yVal>
            <c:numRef>
              <c:f>'C fsp-qz 2'!$M$26:$M$32</c:f>
              <c:numCache>
                <c:formatCode>0.00</c:formatCode>
                <c:ptCount val="7"/>
                <c:pt idx="0">
                  <c:v>9.0570357345156864</c:v>
                </c:pt>
                <c:pt idx="1">
                  <c:v>5.8988583082372026</c:v>
                </c:pt>
                <c:pt idx="2">
                  <c:v>5.4156825274161413</c:v>
                </c:pt>
                <c:pt idx="3">
                  <c:v>7.4401130437628877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736-314C-AFA6-C619BA36FBF5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'C fsp-qz 2'!$L$26:$L$32</c:f>
              <c:numCache>
                <c:formatCode>0.00</c:formatCode>
                <c:ptCount val="7"/>
                <c:pt idx="0">
                  <c:v>1.9</c:v>
                </c:pt>
                <c:pt idx="1">
                  <c:v>2</c:v>
                </c:pt>
                <c:pt idx="2">
                  <c:v>2.0299999999999998</c:v>
                </c:pt>
                <c:pt idx="3">
                  <c:v>2.2000000000000002</c:v>
                </c:pt>
                <c:pt idx="4">
                  <c:v>2.2999999999999998</c:v>
                </c:pt>
                <c:pt idx="5">
                  <c:v>2.4</c:v>
                </c:pt>
                <c:pt idx="6">
                  <c:v>2.5</c:v>
                </c:pt>
              </c:numCache>
            </c:numRef>
          </c:xVal>
          <c:yVal>
            <c:numRef>
              <c:f>'C fsp-qz 2'!$N$26:$N$32</c:f>
              <c:numCache>
                <c:formatCode>0.00</c:formatCode>
                <c:ptCount val="7"/>
                <c:pt idx="0">
                  <c:v>4.0633461419522678</c:v>
                </c:pt>
                <c:pt idx="1">
                  <c:v>2.5924968552313845</c:v>
                </c:pt>
                <c:pt idx="2">
                  <c:v>2.3926179434221004</c:v>
                </c:pt>
                <c:pt idx="3">
                  <c:v>3.7031020357642106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736-314C-AFA6-C619BA36FBF5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'C fsp-qz 2'!$L$26:$L$32</c:f>
              <c:numCache>
                <c:formatCode>0.00</c:formatCode>
                <c:ptCount val="7"/>
                <c:pt idx="0">
                  <c:v>1.9</c:v>
                </c:pt>
                <c:pt idx="1">
                  <c:v>2</c:v>
                </c:pt>
                <c:pt idx="2">
                  <c:v>2.0299999999999998</c:v>
                </c:pt>
                <c:pt idx="3">
                  <c:v>2.2000000000000002</c:v>
                </c:pt>
                <c:pt idx="4">
                  <c:v>2.2999999999999998</c:v>
                </c:pt>
                <c:pt idx="5">
                  <c:v>2.4</c:v>
                </c:pt>
                <c:pt idx="6">
                  <c:v>2.5</c:v>
                </c:pt>
              </c:numCache>
            </c:numRef>
          </c:xVal>
          <c:yVal>
            <c:numRef>
              <c:f>'C fsp-qz 2'!$O$26:$O$32</c:f>
              <c:numCache>
                <c:formatCode>0.00</c:formatCode>
                <c:ptCount val="7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736-314C-AFA6-C619BA36FB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18031"/>
        <c:axId val="1204982015"/>
      </c:scatterChart>
      <c:valAx>
        <c:axId val="65581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04982015"/>
        <c:crosses val="autoZero"/>
        <c:crossBetween val="midCat"/>
      </c:valAx>
      <c:valAx>
        <c:axId val="120498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581803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19050">
              <a:noFill/>
            </a:ln>
          </c:spPr>
          <c:xVal>
            <c:numRef>
              <c:f>'C fsp-qz 2'!$E$25:$E$42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'C fsp-qz 2'!$G$25:$G$42</c:f>
              <c:numCache>
                <c:formatCode>0.00</c:formatCode>
                <c:ptCount val="18"/>
                <c:pt idx="0">
                  <c:v>2.5686833333333334</c:v>
                </c:pt>
                <c:pt idx="1">
                  <c:v>2.5478499999999999</c:v>
                </c:pt>
                <c:pt idx="2">
                  <c:v>2.2250166666666664</c:v>
                </c:pt>
                <c:pt idx="3">
                  <c:v>2.4149333333333334</c:v>
                </c:pt>
                <c:pt idx="4">
                  <c:v>2.3824333333333332</c:v>
                </c:pt>
                <c:pt idx="5">
                  <c:v>2.2698</c:v>
                </c:pt>
                <c:pt idx="6">
                  <c:v>2.459625</c:v>
                </c:pt>
                <c:pt idx="7">
                  <c:v>2.7355</c:v>
                </c:pt>
                <c:pt idx="8">
                  <c:v>2.5938499999999998</c:v>
                </c:pt>
                <c:pt idx="9">
                  <c:v>2.4438166666666667</c:v>
                </c:pt>
                <c:pt idx="10">
                  <c:v>2.2855499999999997</c:v>
                </c:pt>
                <c:pt idx="11">
                  <c:v>2.3550166666666668</c:v>
                </c:pt>
                <c:pt idx="12">
                  <c:v>2.5065333333333335</c:v>
                </c:pt>
                <c:pt idx="13">
                  <c:v>2.3865500000000002</c:v>
                </c:pt>
                <c:pt idx="15">
                  <c:v>2.3674750000000002</c:v>
                </c:pt>
                <c:pt idx="16">
                  <c:v>2.2593666666666667</c:v>
                </c:pt>
                <c:pt idx="17">
                  <c:v>2.5814666666666666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71B-7344-88D6-A2CAAA3DEA9C}"/>
            </c:ext>
          </c:extLst>
        </c:ser>
        <c:ser>
          <c:idx val="2"/>
          <c:order val="1"/>
          <c:spPr>
            <a:ln w="19050">
              <a:noFill/>
            </a:ln>
          </c:spPr>
          <c:xVal>
            <c:numRef>
              <c:f>'C fsp-qz 2'!$E$25:$E$42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'C fsp-qz 2'!$H$25:$H$42</c:f>
              <c:numCache>
                <c:formatCode>0.00</c:formatCode>
                <c:ptCount val="18"/>
                <c:pt idx="0">
                  <c:v>1.8505833333333335</c:v>
                </c:pt>
                <c:pt idx="1">
                  <c:v>1.7536999999999998</c:v>
                </c:pt>
                <c:pt idx="2">
                  <c:v>1.9734666666666667</c:v>
                </c:pt>
                <c:pt idx="3">
                  <c:v>1.9781666666666666</c:v>
                </c:pt>
                <c:pt idx="4">
                  <c:v>1.9087916666666649</c:v>
                </c:pt>
                <c:pt idx="5">
                  <c:v>1.9365666666666668</c:v>
                </c:pt>
                <c:pt idx="6">
                  <c:v>1.7790166666666665</c:v>
                </c:pt>
                <c:pt idx="7">
                  <c:v>1.823925</c:v>
                </c:pt>
                <c:pt idx="8">
                  <c:v>1.8090833333333334</c:v>
                </c:pt>
                <c:pt idx="9">
                  <c:v>1.8762833333333333</c:v>
                </c:pt>
                <c:pt idx="10">
                  <c:v>1.9241916666666667</c:v>
                </c:pt>
                <c:pt idx="11">
                  <c:v>1.9530666666666665</c:v>
                </c:pt>
                <c:pt idx="12">
                  <c:v>2.0452166666666667</c:v>
                </c:pt>
                <c:pt idx="13">
                  <c:v>1.9747333333333332</c:v>
                </c:pt>
                <c:pt idx="15">
                  <c:v>1.8201499999999999</c:v>
                </c:pt>
                <c:pt idx="16">
                  <c:v>1.8690166666666665</c:v>
                </c:pt>
                <c:pt idx="17">
                  <c:v>1.8379333333333334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71B-7344-88D6-A2CAAA3DEA9C}"/>
            </c:ext>
          </c:extLst>
        </c:ser>
        <c:ser>
          <c:idx val="0"/>
          <c:order val="2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2'!$E$25:$E$42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'C fsp-qz 2'!$I$25:$I$42</c:f>
              <c:numCache>
                <c:formatCode>0.00</c:formatCode>
                <c:ptCount val="18"/>
                <c:pt idx="0">
                  <c:v>1.8669666666666667</c:v>
                </c:pt>
                <c:pt idx="1">
                  <c:v>1.9350500000000002</c:v>
                </c:pt>
                <c:pt idx="2">
                  <c:v>1.9808666666666666</c:v>
                </c:pt>
                <c:pt idx="3">
                  <c:v>1.9064833333333333</c:v>
                </c:pt>
                <c:pt idx="4">
                  <c:v>1.8088666666666668</c:v>
                </c:pt>
                <c:pt idx="5">
                  <c:v>2.0302666666666664</c:v>
                </c:pt>
                <c:pt idx="6">
                  <c:v>1.9576</c:v>
                </c:pt>
                <c:pt idx="7">
                  <c:v>2.0305833333333334</c:v>
                </c:pt>
                <c:pt idx="8">
                  <c:v>2.0179333333333331</c:v>
                </c:pt>
                <c:pt idx="9">
                  <c:v>1.9618333333333335</c:v>
                </c:pt>
                <c:pt idx="10">
                  <c:v>1.9258333333333335</c:v>
                </c:pt>
                <c:pt idx="11">
                  <c:v>1.9494166666666668</c:v>
                </c:pt>
                <c:pt idx="12">
                  <c:v>1.8994500000000001</c:v>
                </c:pt>
                <c:pt idx="13">
                  <c:v>1.9696833333333332</c:v>
                </c:pt>
                <c:pt idx="15">
                  <c:v>2.0069166666666667</c:v>
                </c:pt>
                <c:pt idx="16">
                  <c:v>1.9494666666666667</c:v>
                </c:pt>
                <c:pt idx="17">
                  <c:v>2.0065500000000003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71B-7344-88D6-A2CAAA3DEA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scatterChart>
        <c:scatterStyle val="smoothMarker"/>
        <c:varyColors val="0"/>
        <c:ser>
          <c:idx val="3"/>
          <c:order val="3"/>
          <c:marker>
            <c:symbol val="none"/>
          </c:marker>
          <c:xVal>
            <c:numRef>
              <c:f>'C fsp-qz 2'!$R$22:$R$38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fsp-qz 2'!$S$22:$S$38</c:f>
              <c:numCache>
                <c:formatCode>0.00</c:formatCode>
                <c:ptCount val="17"/>
                <c:pt idx="0">
                  <c:v>2.0299999999999998</c:v>
                </c:pt>
                <c:pt idx="1">
                  <c:v>2.0097123999999997</c:v>
                </c:pt>
                <c:pt idx="2">
                  <c:v>1.9894247999999999</c:v>
                </c:pt>
                <c:pt idx="3">
                  <c:v>1.9691371999999998</c:v>
                </c:pt>
                <c:pt idx="4">
                  <c:v>1.9488495999999997</c:v>
                </c:pt>
                <c:pt idx="5">
                  <c:v>1.9285619999999997</c:v>
                </c:pt>
                <c:pt idx="6">
                  <c:v>1.9082743999999996</c:v>
                </c:pt>
                <c:pt idx="7">
                  <c:v>1.8879867999999997</c:v>
                </c:pt>
                <c:pt idx="8">
                  <c:v>1.8676991999999999</c:v>
                </c:pt>
                <c:pt idx="9">
                  <c:v>1.8474116</c:v>
                </c:pt>
                <c:pt idx="10">
                  <c:v>1.827124</c:v>
                </c:pt>
                <c:pt idx="11">
                  <c:v>1.8068363999999997</c:v>
                </c:pt>
                <c:pt idx="12">
                  <c:v>1.7865487999999998</c:v>
                </c:pt>
                <c:pt idx="13">
                  <c:v>1.7662611999999998</c:v>
                </c:pt>
                <c:pt idx="14">
                  <c:v>1.7459735999999999</c:v>
                </c:pt>
                <c:pt idx="15">
                  <c:v>1.7256859999999998</c:v>
                </c:pt>
                <c:pt idx="16">
                  <c:v>1.7053983999999998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971B-7344-88D6-A2CAAA3DEA9C}"/>
            </c:ext>
          </c:extLst>
        </c:ser>
        <c:ser>
          <c:idx val="4"/>
          <c:order val="4"/>
          <c:marker>
            <c:symbol val="none"/>
          </c:marker>
          <c:xVal>
            <c:numRef>
              <c:f>'C fsp-qz 2'!$R$22:$R$38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fsp-qz 2'!$T$22:$T$38</c:f>
              <c:numCache>
                <c:formatCode>0.00</c:formatCode>
                <c:ptCount val="17"/>
                <c:pt idx="0">
                  <c:v>2.0299999999999998</c:v>
                </c:pt>
                <c:pt idx="1">
                  <c:v>2.0515999999999996</c:v>
                </c:pt>
                <c:pt idx="2">
                  <c:v>2.0731999999999999</c:v>
                </c:pt>
                <c:pt idx="3">
                  <c:v>2.0947999999999998</c:v>
                </c:pt>
                <c:pt idx="4">
                  <c:v>2.1163999999999996</c:v>
                </c:pt>
                <c:pt idx="5">
                  <c:v>2.1379999999999999</c:v>
                </c:pt>
                <c:pt idx="6">
                  <c:v>2.1595999999999997</c:v>
                </c:pt>
                <c:pt idx="7">
                  <c:v>2.1811999999999996</c:v>
                </c:pt>
                <c:pt idx="8">
                  <c:v>2.2027999999999999</c:v>
                </c:pt>
                <c:pt idx="9">
                  <c:v>2.2244000000000002</c:v>
                </c:pt>
                <c:pt idx="10">
                  <c:v>2.246</c:v>
                </c:pt>
                <c:pt idx="11">
                  <c:v>2.2675999999999998</c:v>
                </c:pt>
                <c:pt idx="12">
                  <c:v>2.2891999999999997</c:v>
                </c:pt>
                <c:pt idx="13">
                  <c:v>2.3108</c:v>
                </c:pt>
                <c:pt idx="14">
                  <c:v>2.3323999999999998</c:v>
                </c:pt>
                <c:pt idx="15">
                  <c:v>2.3540000000000001</c:v>
                </c:pt>
                <c:pt idx="16">
                  <c:v>2.3755999999999999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971B-7344-88D6-A2CAAA3DEA9C}"/>
            </c:ext>
          </c:extLst>
        </c:ser>
        <c:ser>
          <c:idx val="5"/>
          <c:order val="5"/>
          <c:marker>
            <c:symbol val="none"/>
          </c:marker>
          <c:xVal>
            <c:numRef>
              <c:f>'C fsp-qz 2'!$R$22:$R$38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fsp-qz 2'!$U$22:$U$38</c:f>
              <c:numCache>
                <c:formatCode>0.00</c:formatCode>
                <c:ptCount val="17"/>
                <c:pt idx="0">
                  <c:v>2.0299999999999998</c:v>
                </c:pt>
                <c:pt idx="1">
                  <c:v>2.0261999999999998</c:v>
                </c:pt>
                <c:pt idx="2">
                  <c:v>2.0223999999999998</c:v>
                </c:pt>
                <c:pt idx="3">
                  <c:v>2.0185999999999997</c:v>
                </c:pt>
                <c:pt idx="4">
                  <c:v>2.0147999999999997</c:v>
                </c:pt>
                <c:pt idx="5">
                  <c:v>2.0109999999999997</c:v>
                </c:pt>
                <c:pt idx="6">
                  <c:v>2.0071999999999997</c:v>
                </c:pt>
                <c:pt idx="7">
                  <c:v>2.0033999999999996</c:v>
                </c:pt>
                <c:pt idx="8">
                  <c:v>1.9996</c:v>
                </c:pt>
                <c:pt idx="9">
                  <c:v>1.9958</c:v>
                </c:pt>
                <c:pt idx="10">
                  <c:v>1.992</c:v>
                </c:pt>
                <c:pt idx="11">
                  <c:v>1.9881999999999997</c:v>
                </c:pt>
                <c:pt idx="12">
                  <c:v>1.9843999999999997</c:v>
                </c:pt>
                <c:pt idx="13">
                  <c:v>1.9805999999999997</c:v>
                </c:pt>
                <c:pt idx="14">
                  <c:v>1.9767999999999999</c:v>
                </c:pt>
                <c:pt idx="15">
                  <c:v>1.9729999999999999</c:v>
                </c:pt>
                <c:pt idx="16">
                  <c:v>1.9691999999999998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971B-7344-88D6-A2CAAA3DEA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19050">
              <a:noFill/>
            </a:ln>
          </c:spPr>
          <c:trendline>
            <c:trendlineType val="linear"/>
            <c:dispRSqr val="1"/>
            <c:dispEq val="1"/>
            <c:trendlineLbl>
              <c:layout>
                <c:manualLayout>
                  <c:x val="-0.22967792229982273"/>
                  <c:y val="-5.969698030876408E-2"/>
                </c:manualLayout>
              </c:layout>
              <c:numFmt formatCode="General" sourceLinked="0"/>
            </c:trendlineLbl>
          </c:trendline>
          <c:xVal>
            <c:numRef>
              <c:f>'C fsp-qz 2'!$E$25:$E$42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'C fsp-qz 2'!$G$25:$G$42</c:f>
              <c:numCache>
                <c:formatCode>0.00</c:formatCode>
                <c:ptCount val="18"/>
                <c:pt idx="0">
                  <c:v>2.5686833333333334</c:v>
                </c:pt>
                <c:pt idx="1">
                  <c:v>2.5478499999999999</c:v>
                </c:pt>
                <c:pt idx="2">
                  <c:v>2.2250166666666664</c:v>
                </c:pt>
                <c:pt idx="3">
                  <c:v>2.4149333333333334</c:v>
                </c:pt>
                <c:pt idx="4">
                  <c:v>2.3824333333333332</c:v>
                </c:pt>
                <c:pt idx="5">
                  <c:v>2.2698</c:v>
                </c:pt>
                <c:pt idx="6">
                  <c:v>2.459625</c:v>
                </c:pt>
                <c:pt idx="7">
                  <c:v>2.7355</c:v>
                </c:pt>
                <c:pt idx="8">
                  <c:v>2.5938499999999998</c:v>
                </c:pt>
                <c:pt idx="9">
                  <c:v>2.4438166666666667</c:v>
                </c:pt>
                <c:pt idx="10">
                  <c:v>2.2855499999999997</c:v>
                </c:pt>
                <c:pt idx="11">
                  <c:v>2.3550166666666668</c:v>
                </c:pt>
                <c:pt idx="12">
                  <c:v>2.5065333333333335</c:v>
                </c:pt>
                <c:pt idx="13">
                  <c:v>2.3865500000000002</c:v>
                </c:pt>
                <c:pt idx="15">
                  <c:v>2.3674750000000002</c:v>
                </c:pt>
                <c:pt idx="16">
                  <c:v>2.2593666666666667</c:v>
                </c:pt>
                <c:pt idx="17">
                  <c:v>2.5814666666666666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DE9-9041-BB5E-D790394DD303}"/>
            </c:ext>
          </c:extLst>
        </c:ser>
        <c:ser>
          <c:idx val="2"/>
          <c:order val="1"/>
          <c:spPr>
            <a:ln w="19050">
              <a:noFill/>
            </a:ln>
          </c:spPr>
          <c:trendline>
            <c:trendlineType val="linear"/>
            <c:dispRSqr val="1"/>
            <c:dispEq val="1"/>
            <c:trendlineLbl>
              <c:layout>
                <c:manualLayout>
                  <c:x val="-0.19396389084669985"/>
                  <c:y val="3.6444737732373833E-2"/>
                </c:manualLayout>
              </c:layout>
              <c:numFmt formatCode="General" sourceLinked="0"/>
            </c:trendlineLbl>
          </c:trendline>
          <c:xVal>
            <c:numRef>
              <c:f>'C fsp-qz 2'!$E$25:$E$42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'C fsp-qz 2'!$H$25:$H$42</c:f>
              <c:numCache>
                <c:formatCode>0.00</c:formatCode>
                <c:ptCount val="18"/>
                <c:pt idx="0">
                  <c:v>1.8505833333333335</c:v>
                </c:pt>
                <c:pt idx="1">
                  <c:v>1.7536999999999998</c:v>
                </c:pt>
                <c:pt idx="2">
                  <c:v>1.9734666666666667</c:v>
                </c:pt>
                <c:pt idx="3">
                  <c:v>1.9781666666666666</c:v>
                </c:pt>
                <c:pt idx="4">
                  <c:v>1.9087916666666649</c:v>
                </c:pt>
                <c:pt idx="5">
                  <c:v>1.9365666666666668</c:v>
                </c:pt>
                <c:pt idx="6">
                  <c:v>1.7790166666666665</c:v>
                </c:pt>
                <c:pt idx="7">
                  <c:v>1.823925</c:v>
                </c:pt>
                <c:pt idx="8">
                  <c:v>1.8090833333333334</c:v>
                </c:pt>
                <c:pt idx="9">
                  <c:v>1.8762833333333333</c:v>
                </c:pt>
                <c:pt idx="10">
                  <c:v>1.9241916666666667</c:v>
                </c:pt>
                <c:pt idx="11">
                  <c:v>1.9530666666666665</c:v>
                </c:pt>
                <c:pt idx="12">
                  <c:v>2.0452166666666667</c:v>
                </c:pt>
                <c:pt idx="13">
                  <c:v>1.9747333333333332</c:v>
                </c:pt>
                <c:pt idx="15">
                  <c:v>1.8201499999999999</c:v>
                </c:pt>
                <c:pt idx="16">
                  <c:v>1.8690166666666665</c:v>
                </c:pt>
                <c:pt idx="17">
                  <c:v>1.8379333333333334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DE9-9041-BB5E-D790394DD303}"/>
            </c:ext>
          </c:extLst>
        </c:ser>
        <c:ser>
          <c:idx val="0"/>
          <c:order val="2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trendlineType val="linear"/>
            <c:dispRSqr val="1"/>
            <c:dispEq val="1"/>
            <c:trendlineLbl>
              <c:layout>
                <c:manualLayout>
                  <c:x val="9.0198384729684791E-2"/>
                  <c:y val="-0.13180832891313154"/>
                </c:manualLayout>
              </c:layout>
              <c:numFmt formatCode="General" sourceLinked="0"/>
            </c:trendlineLbl>
          </c:trendline>
          <c:xVal>
            <c:numRef>
              <c:f>'C fsp-qz 2'!$E$25:$E$42</c:f>
              <c:numCache>
                <c:formatCode>0.0</c:formatCode>
                <c:ptCount val="18"/>
                <c:pt idx="0">
                  <c:v>10.473911870044446</c:v>
                </c:pt>
                <c:pt idx="1">
                  <c:v>10.738858398161378</c:v>
                </c:pt>
                <c:pt idx="2" formatCode="0.00">
                  <c:v>2.7345998848589699</c:v>
                </c:pt>
                <c:pt idx="3" formatCode="0.00">
                  <c:v>3.4618672926719851</c:v>
                </c:pt>
                <c:pt idx="4" formatCode="0.00">
                  <c:v>9.3179832451046014</c:v>
                </c:pt>
                <c:pt idx="5" formatCode="0.00">
                  <c:v>3.9378486750348509</c:v>
                </c:pt>
                <c:pt idx="6">
                  <c:v>12.112464638300304</c:v>
                </c:pt>
                <c:pt idx="7">
                  <c:v>10.617980534721768</c:v>
                </c:pt>
                <c:pt idx="8">
                  <c:v>10.20831999772404</c:v>
                </c:pt>
                <c:pt idx="9" formatCode="0.00">
                  <c:v>8.0966920760731007</c:v>
                </c:pt>
                <c:pt idx="10" formatCode="0.00">
                  <c:v>5.1415164605987913</c:v>
                </c:pt>
                <c:pt idx="11" formatCode="0.00">
                  <c:v>3.8828135135341455</c:v>
                </c:pt>
                <c:pt idx="12" formatCode="0.00">
                  <c:v>4.9830336758981026</c:v>
                </c:pt>
                <c:pt idx="13" formatCode="0.00">
                  <c:v>5.7395725725505722</c:v>
                </c:pt>
                <c:pt idx="15">
                  <c:v>8.4990001176332619</c:v>
                </c:pt>
                <c:pt idx="16" formatCode="0.00">
                  <c:v>8.4276832827065125</c:v>
                </c:pt>
                <c:pt idx="17" formatCode="0.00">
                  <c:v>8.2785016987055524</c:v>
                </c:pt>
              </c:numCache>
            </c:numRef>
          </c:xVal>
          <c:yVal>
            <c:numRef>
              <c:f>'C fsp-qz 2'!$I$25:$I$42</c:f>
              <c:numCache>
                <c:formatCode>0.00</c:formatCode>
                <c:ptCount val="18"/>
                <c:pt idx="0">
                  <c:v>1.8669666666666667</c:v>
                </c:pt>
                <c:pt idx="1">
                  <c:v>1.9350500000000002</c:v>
                </c:pt>
                <c:pt idx="2">
                  <c:v>1.9808666666666666</c:v>
                </c:pt>
                <c:pt idx="3">
                  <c:v>1.9064833333333333</c:v>
                </c:pt>
                <c:pt idx="4">
                  <c:v>1.8088666666666668</c:v>
                </c:pt>
                <c:pt idx="5">
                  <c:v>2.0302666666666664</c:v>
                </c:pt>
                <c:pt idx="6">
                  <c:v>1.9576</c:v>
                </c:pt>
                <c:pt idx="7">
                  <c:v>2.0305833333333334</c:v>
                </c:pt>
                <c:pt idx="8">
                  <c:v>2.0179333333333331</c:v>
                </c:pt>
                <c:pt idx="9">
                  <c:v>1.9618333333333335</c:v>
                </c:pt>
                <c:pt idx="10">
                  <c:v>1.9258333333333335</c:v>
                </c:pt>
                <c:pt idx="11">
                  <c:v>1.9494166666666668</c:v>
                </c:pt>
                <c:pt idx="12">
                  <c:v>1.8994500000000001</c:v>
                </c:pt>
                <c:pt idx="13">
                  <c:v>1.9696833333333332</c:v>
                </c:pt>
                <c:pt idx="15">
                  <c:v>2.0069166666666667</c:v>
                </c:pt>
                <c:pt idx="16">
                  <c:v>1.9494666666666667</c:v>
                </c:pt>
                <c:pt idx="17">
                  <c:v>2.0065500000000003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DE9-9041-BB5E-D790394DD3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'!$L$25:$L$31</c:f>
              <c:numCache>
                <c:formatCode>0.00</c:formatCode>
                <c:ptCount val="7"/>
                <c:pt idx="0">
                  <c:v>1.9</c:v>
                </c:pt>
                <c:pt idx="1">
                  <c:v>2</c:v>
                </c:pt>
                <c:pt idx="2">
                  <c:v>2.1</c:v>
                </c:pt>
                <c:pt idx="3">
                  <c:v>2.15</c:v>
                </c:pt>
                <c:pt idx="4">
                  <c:v>2.2000000000000002</c:v>
                </c:pt>
                <c:pt idx="5">
                  <c:v>2.2999999999999998</c:v>
                </c:pt>
                <c:pt idx="6">
                  <c:v>2.4</c:v>
                </c:pt>
              </c:numCache>
            </c:numRef>
          </c:xVal>
          <c:yVal>
            <c:numRef>
              <c:f>'C fsp-qz 1 '!$M$25:$M$31</c:f>
              <c:numCache>
                <c:formatCode>0.00</c:formatCode>
                <c:ptCount val="7"/>
                <c:pt idx="0">
                  <c:v>11.358094959896691</c:v>
                </c:pt>
                <c:pt idx="2">
                  <c:v>7.9334213158327627</c:v>
                </c:pt>
                <c:pt idx="3">
                  <c:v>7.9786615630483597</c:v>
                </c:pt>
                <c:pt idx="4">
                  <c:v>8.2115303160640103</c:v>
                </c:pt>
                <c:pt idx="5">
                  <c:v>9.2967233434451195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D6F-FE40-B498-3CD5796DEED6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'C fsp-qz 1 '!$L$25:$L$31</c:f>
              <c:numCache>
                <c:formatCode>0.00</c:formatCode>
                <c:ptCount val="7"/>
                <c:pt idx="0">
                  <c:v>1.9</c:v>
                </c:pt>
                <c:pt idx="1">
                  <c:v>2</c:v>
                </c:pt>
                <c:pt idx="2">
                  <c:v>2.1</c:v>
                </c:pt>
                <c:pt idx="3">
                  <c:v>2.15</c:v>
                </c:pt>
                <c:pt idx="4">
                  <c:v>2.2000000000000002</c:v>
                </c:pt>
                <c:pt idx="5">
                  <c:v>2.2999999999999998</c:v>
                </c:pt>
                <c:pt idx="6">
                  <c:v>2.4</c:v>
                </c:pt>
              </c:numCache>
            </c:numRef>
          </c:xVal>
          <c:yVal>
            <c:numRef>
              <c:f>'C fsp-qz 1 '!$N$25:$N$31</c:f>
              <c:numCache>
                <c:formatCode>0.00</c:formatCode>
                <c:ptCount val="7"/>
                <c:pt idx="0">
                  <c:v>3.6523278520763922</c:v>
                </c:pt>
                <c:pt idx="2">
                  <c:v>1.8099561004734734</c:v>
                </c:pt>
                <c:pt idx="3">
                  <c:v>1.7783688847961225</c:v>
                </c:pt>
                <c:pt idx="4">
                  <c:v>1.8576628034596445</c:v>
                </c:pt>
                <c:pt idx="5">
                  <c:v>2.2450997635228878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1D6F-FE40-B498-3CD5796DEED6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'C fsp-qz 1 '!$L$25:$L$31</c:f>
              <c:numCache>
                <c:formatCode>0.00</c:formatCode>
                <c:ptCount val="7"/>
                <c:pt idx="0">
                  <c:v>1.9</c:v>
                </c:pt>
                <c:pt idx="1">
                  <c:v>2</c:v>
                </c:pt>
                <c:pt idx="2">
                  <c:v>2.1</c:v>
                </c:pt>
                <c:pt idx="3">
                  <c:v>2.15</c:v>
                </c:pt>
                <c:pt idx="4">
                  <c:v>2.2000000000000002</c:v>
                </c:pt>
                <c:pt idx="5">
                  <c:v>2.2999999999999998</c:v>
                </c:pt>
                <c:pt idx="6">
                  <c:v>2.4</c:v>
                </c:pt>
              </c:numCache>
            </c:numRef>
          </c:xVal>
          <c:yVal>
            <c:numRef>
              <c:f>'C fsp-qz 1 '!$O$24:$O$30</c:f>
              <c:numCache>
                <c:formatCode>0.00</c:formatCode>
                <c:ptCount val="7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D6F-FE40-B498-3CD5796DEE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18031"/>
        <c:axId val="1204982015"/>
      </c:scatterChart>
      <c:valAx>
        <c:axId val="65581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04982015"/>
        <c:crosses val="autoZero"/>
        <c:crossBetween val="midCat"/>
      </c:valAx>
      <c:valAx>
        <c:axId val="120498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581803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8"/>
          <c:order val="0"/>
          <c:tx>
            <c:strRef>
              <c:f>FIG!$T$55</c:f>
              <c:strCache>
                <c:ptCount val="1"/>
                <c:pt idx="0">
                  <c:v>Qz(a)</c:v>
                </c:pt>
              </c:strCache>
            </c:strRef>
          </c:tx>
          <c:spPr>
            <a:ln w="19050">
              <a:noFill/>
            </a:ln>
          </c:spPr>
          <c:marker>
            <c:symbol val="x"/>
            <c:size val="7"/>
            <c:spPr>
              <a:ln w="22225">
                <a:solidFill>
                  <a:schemeClr val="accent6">
                    <a:lumMod val="75000"/>
                  </a:schemeClr>
                </a:solidFill>
              </a:ln>
            </c:spPr>
          </c:marker>
          <c:xVal>
            <c:numRef>
              <c:f>FIG!$AV$55:$AV$57</c:f>
              <c:numCache>
                <c:formatCode>0.00</c:formatCode>
                <c:ptCount val="3"/>
                <c:pt idx="0">
                  <c:v>5.2168666666666663</c:v>
                </c:pt>
                <c:pt idx="1">
                  <c:v>5.9893666666666672</c:v>
                </c:pt>
                <c:pt idx="2">
                  <c:v>5.7357833333333321</c:v>
                </c:pt>
              </c:numCache>
            </c:numRef>
          </c:xVal>
          <c:yVal>
            <c:numRef>
              <c:f>FIG!$BM$55:$BM$57</c:f>
              <c:numCache>
                <c:formatCode>0</c:formatCode>
                <c:ptCount val="3"/>
                <c:pt idx="0">
                  <c:v>4034.5566666666668</c:v>
                </c:pt>
                <c:pt idx="1">
                  <c:v>4425.163333333333</c:v>
                </c:pt>
                <c:pt idx="2">
                  <c:v>4912.4766666666665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061-384D-B61B-2E9F4401E6E0}"/>
            </c:ext>
          </c:extLst>
        </c:ser>
        <c:ser>
          <c:idx val="0"/>
          <c:order val="1"/>
          <c:tx>
            <c:strRef>
              <c:f>FIG!$T$58</c:f>
              <c:strCache>
                <c:ptCount val="1"/>
                <c:pt idx="0">
                  <c:v>Qz(b)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2">
                  <a:alpha val="50000"/>
                </a:schemeClr>
              </a:solidFill>
              <a:ln w="12700">
                <a:solidFill>
                  <a:schemeClr val="accent2"/>
                </a:solidFill>
              </a:ln>
              <a:effectLst/>
            </c:spPr>
          </c:marker>
          <c:xVal>
            <c:numRef>
              <c:f>FIG!$AV$58:$AV$66</c:f>
              <c:numCache>
                <c:formatCode>0.00</c:formatCode>
                <c:ptCount val="9"/>
                <c:pt idx="0">
                  <c:v>4.8660166666666669</c:v>
                </c:pt>
                <c:pt idx="1">
                  <c:v>5.3811666666666662</c:v>
                </c:pt>
                <c:pt idx="2">
                  <c:v>5.6520166666666665</c:v>
                </c:pt>
                <c:pt idx="3">
                  <c:v>5.3844333333333338</c:v>
                </c:pt>
                <c:pt idx="4">
                  <c:v>5.3911666666666669</c:v>
                </c:pt>
                <c:pt idx="5">
                  <c:v>5.4541000000000004</c:v>
                </c:pt>
                <c:pt idx="6">
                  <c:v>5.1401166666666667</c:v>
                </c:pt>
                <c:pt idx="7">
                  <c:v>5.0799166666666666</c:v>
                </c:pt>
                <c:pt idx="8">
                  <c:v>5.1306166666666675</c:v>
                </c:pt>
              </c:numCache>
            </c:numRef>
          </c:xVal>
          <c:yVal>
            <c:numRef>
              <c:f>FIG!$BM$58:$BM$66</c:f>
              <c:numCache>
                <c:formatCode>0</c:formatCode>
                <c:ptCount val="9"/>
                <c:pt idx="0">
                  <c:v>4314.9333333333334</c:v>
                </c:pt>
                <c:pt idx="1">
                  <c:v>4157.8500000000004</c:v>
                </c:pt>
                <c:pt idx="2">
                  <c:v>4505.0200000000004</c:v>
                </c:pt>
                <c:pt idx="3">
                  <c:v>4296.503333333334</c:v>
                </c:pt>
                <c:pt idx="4">
                  <c:v>4232.5933333333332</c:v>
                </c:pt>
                <c:pt idx="5">
                  <c:v>4190.4233333333332</c:v>
                </c:pt>
                <c:pt idx="6">
                  <c:v>3844.44</c:v>
                </c:pt>
                <c:pt idx="7">
                  <c:v>4160.8500000000004</c:v>
                </c:pt>
                <c:pt idx="8">
                  <c:v>3858.8433333333337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061-384D-B61B-2E9F4401E6E0}"/>
            </c:ext>
          </c:extLst>
        </c:ser>
        <c:ser>
          <c:idx val="5"/>
          <c:order val="2"/>
          <c:tx>
            <c:strRef>
              <c:f>FIG!$T$14</c:f>
              <c:strCache>
                <c:ptCount val="1"/>
                <c:pt idx="0">
                  <c:v>Fsp-Qz(a)</c:v>
                </c:pt>
              </c:strCache>
            </c:strRef>
          </c:tx>
          <c:spPr>
            <a:ln w="19050">
              <a:noFill/>
            </a:ln>
          </c:spPr>
          <c:marker>
            <c:symbol val="triangle"/>
            <c:size val="6"/>
            <c:spPr>
              <a:solidFill>
                <a:schemeClr val="accent1">
                  <a:alpha val="50000"/>
                </a:schemeClr>
              </a:solidFill>
              <a:ln w="12700">
                <a:solidFill>
                  <a:schemeClr val="accent1"/>
                </a:solidFill>
              </a:ln>
            </c:spPr>
          </c:marker>
          <c:xVal>
            <c:numRef>
              <c:f>FIG!$AV$14:$AV$27</c:f>
              <c:numCache>
                <c:formatCode>0.00</c:formatCode>
                <c:ptCount val="14"/>
                <c:pt idx="0">
                  <c:v>3.883083333333333</c:v>
                </c:pt>
                <c:pt idx="1">
                  <c:v>4.0173666666666668</c:v>
                </c:pt>
                <c:pt idx="2">
                  <c:v>3.9535333333333336</c:v>
                </c:pt>
                <c:pt idx="3">
                  <c:v>3.7359500000000003</c:v>
                </c:pt>
                <c:pt idx="4">
                  <c:v>3.7639666666666667</c:v>
                </c:pt>
                <c:pt idx="5">
                  <c:v>3.7282000000000002</c:v>
                </c:pt>
                <c:pt idx="6">
                  <c:v>4.0027833333333334</c:v>
                </c:pt>
                <c:pt idx="7">
                  <c:v>3.9322166666666671</c:v>
                </c:pt>
                <c:pt idx="8">
                  <c:v>3.8963999999999999</c:v>
                </c:pt>
                <c:pt idx="9">
                  <c:v>3.50685</c:v>
                </c:pt>
                <c:pt idx="10">
                  <c:v>3.9132833333333337</c:v>
                </c:pt>
                <c:pt idx="11">
                  <c:v>3.3272833333333334</c:v>
                </c:pt>
                <c:pt idx="12">
                  <c:v>4.0954666666666659</c:v>
                </c:pt>
                <c:pt idx="13">
                  <c:v>3.6466333333333338</c:v>
                </c:pt>
              </c:numCache>
            </c:numRef>
          </c:xVal>
          <c:yVal>
            <c:numRef>
              <c:f>FIG!$BM$14:$BM$27</c:f>
              <c:numCache>
                <c:formatCode>0</c:formatCode>
                <c:ptCount val="14"/>
                <c:pt idx="0">
                  <c:v>4344.6166666666677</c:v>
                </c:pt>
                <c:pt idx="1">
                  <c:v>4235.7366666666667</c:v>
                </c:pt>
                <c:pt idx="2">
                  <c:v>3586.623333333333</c:v>
                </c:pt>
                <c:pt idx="3">
                  <c:v>3537.65</c:v>
                </c:pt>
                <c:pt idx="4">
                  <c:v>3688.3033333333333</c:v>
                </c:pt>
                <c:pt idx="5">
                  <c:v>3511.5733333333337</c:v>
                </c:pt>
                <c:pt idx="6">
                  <c:v>4450.376666666667</c:v>
                </c:pt>
                <c:pt idx="7">
                  <c:v>4068.8933333333334</c:v>
                </c:pt>
                <c:pt idx="8">
                  <c:v>3655.4233333333336</c:v>
                </c:pt>
                <c:pt idx="10">
                  <c:v>3525.6433333333334</c:v>
                </c:pt>
                <c:pt idx="11">
                  <c:v>4740.1166666666668</c:v>
                </c:pt>
                <c:pt idx="12">
                  <c:v>3936.1333333333337</c:v>
                </c:pt>
                <c:pt idx="13">
                  <c:v>3745.4333333333329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061-384D-B61B-2E9F4401E6E0}"/>
            </c:ext>
          </c:extLst>
        </c:ser>
        <c:ser>
          <c:idx val="6"/>
          <c:order val="3"/>
          <c:tx>
            <c:strRef>
              <c:f>FIG!$T$28</c:f>
              <c:strCache>
                <c:ptCount val="1"/>
                <c:pt idx="0">
                  <c:v>Fsp-Qz(b)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rgbClr val="FF0000">
                  <a:alpha val="50000"/>
                </a:srgbClr>
              </a:solidFill>
              <a:ln w="12700">
                <a:solidFill>
                  <a:srgbClr val="FF0000"/>
                </a:solidFill>
              </a:ln>
            </c:spPr>
          </c:marker>
          <c:xVal>
            <c:numRef>
              <c:f>FIG!$AV$28:$AV$45</c:f>
              <c:numCache>
                <c:formatCode>0.00</c:formatCode>
                <c:ptCount val="18"/>
                <c:pt idx="0">
                  <c:v>4.1091999999999995</c:v>
                </c:pt>
                <c:pt idx="1">
                  <c:v>4.3779166666666667</c:v>
                </c:pt>
                <c:pt idx="2">
                  <c:v>3.9135333333333331</c:v>
                </c:pt>
                <c:pt idx="3">
                  <c:v>4.2732833333333335</c:v>
                </c:pt>
                <c:pt idx="4">
                  <c:v>4.33</c:v>
                </c:pt>
                <c:pt idx="5">
                  <c:v>4.2846166666666665</c:v>
                </c:pt>
                <c:pt idx="6">
                  <c:v>3.7329500000000002</c:v>
                </c:pt>
                <c:pt idx="7">
                  <c:v>4.434333333333333</c:v>
                </c:pt>
                <c:pt idx="8">
                  <c:v>4.1959666666666671</c:v>
                </c:pt>
                <c:pt idx="9">
                  <c:v>4.2289166666666667</c:v>
                </c:pt>
                <c:pt idx="10">
                  <c:v>4.2978666666666667</c:v>
                </c:pt>
                <c:pt idx="11">
                  <c:v>4.0525000000000002</c:v>
                </c:pt>
                <c:pt idx="12">
                  <c:v>4.0059500000000003</c:v>
                </c:pt>
                <c:pt idx="13">
                  <c:v>4.0598833333333335</c:v>
                </c:pt>
                <c:pt idx="14">
                  <c:v>4.3787833333333328</c:v>
                </c:pt>
                <c:pt idx="15">
                  <c:v>4.1823375</c:v>
                </c:pt>
                <c:pt idx="16">
                  <c:v>4.3913666666666664</c:v>
                </c:pt>
                <c:pt idx="17">
                  <c:v>4.4233333333333329</c:v>
                </c:pt>
              </c:numCache>
            </c:numRef>
          </c:xVal>
          <c:yVal>
            <c:numRef>
              <c:f>FIG!$BM$28:$BM$45</c:f>
              <c:numCache>
                <c:formatCode>0</c:formatCode>
                <c:ptCount val="18"/>
                <c:pt idx="0">
                  <c:v>3952.9300000000003</c:v>
                </c:pt>
                <c:pt idx="1">
                  <c:v>3898.4433333333332</c:v>
                </c:pt>
                <c:pt idx="2">
                  <c:v>5049.4766666666665</c:v>
                </c:pt>
                <c:pt idx="3">
                  <c:v>4922.4966666666669</c:v>
                </c:pt>
                <c:pt idx="4">
                  <c:v>4173.3233333333337</c:v>
                </c:pt>
                <c:pt idx="5">
                  <c:v>4627.3300000000008</c:v>
                </c:pt>
                <c:pt idx="6">
                  <c:v>3487.5333333333328</c:v>
                </c:pt>
                <c:pt idx="7">
                  <c:v>3955.22</c:v>
                </c:pt>
                <c:pt idx="8">
                  <c:v>3806.51</c:v>
                </c:pt>
                <c:pt idx="9">
                  <c:v>4244.4966666666669</c:v>
                </c:pt>
                <c:pt idx="10">
                  <c:v>4659.3166666666666</c:v>
                </c:pt>
                <c:pt idx="11">
                  <c:v>4714.57</c:v>
                </c:pt>
                <c:pt idx="12">
                  <c:v>4505.4533333333338</c:v>
                </c:pt>
                <c:pt idx="13">
                  <c:v>4572.54</c:v>
                </c:pt>
                <c:pt idx="14">
                  <c:v>3478.2566666666667</c:v>
                </c:pt>
                <c:pt idx="15">
                  <c:v>3805.78</c:v>
                </c:pt>
                <c:pt idx="16">
                  <c:v>3755.8566666666666</c:v>
                </c:pt>
                <c:pt idx="17">
                  <c:v>3646.2933333333335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061-384D-B61B-2E9F4401E6E0}"/>
            </c:ext>
          </c:extLst>
        </c:ser>
        <c:ser>
          <c:idx val="7"/>
          <c:order val="4"/>
          <c:tx>
            <c:strRef>
              <c:f>FIG!$T$46</c:f>
              <c:strCache>
                <c:ptCount val="1"/>
                <c:pt idx="0">
                  <c:v>Fsp-Qz(c)</c:v>
                </c:pt>
              </c:strCache>
            </c:strRef>
          </c:tx>
          <c:spPr>
            <a:ln w="19050">
              <a:noFill/>
            </a:ln>
          </c:spPr>
          <c:marker>
            <c:symbol val="circle"/>
            <c:size val="6"/>
            <c:spPr>
              <a:solidFill>
                <a:schemeClr val="tx1">
                  <a:alpha val="50000"/>
                </a:schemeClr>
              </a:solidFill>
              <a:ln w="12700">
                <a:solidFill>
                  <a:schemeClr val="tx1"/>
                </a:solidFill>
              </a:ln>
            </c:spPr>
          </c:marker>
          <c:xVal>
            <c:numRef>
              <c:f>FIG!$AV$46:$AV$54</c:f>
              <c:numCache>
                <c:formatCode>0.00</c:formatCode>
                <c:ptCount val="9"/>
                <c:pt idx="0">
                  <c:v>4.6727500000000006</c:v>
                </c:pt>
                <c:pt idx="1">
                  <c:v>4.5712666666666664</c:v>
                </c:pt>
                <c:pt idx="2">
                  <c:v>4.5235499999999993</c:v>
                </c:pt>
                <c:pt idx="3">
                  <c:v>4.2585333333333333</c:v>
                </c:pt>
                <c:pt idx="4">
                  <c:v>4.8742999999999999</c:v>
                </c:pt>
                <c:pt idx="5">
                  <c:v>4.5781000000000001</c:v>
                </c:pt>
                <c:pt idx="6">
                  <c:v>4.7702333333333335</c:v>
                </c:pt>
                <c:pt idx="7">
                  <c:v>4.9026166666666668</c:v>
                </c:pt>
                <c:pt idx="8">
                  <c:v>4.6889500000000002</c:v>
                </c:pt>
              </c:numCache>
            </c:numRef>
          </c:xVal>
          <c:yVal>
            <c:numRef>
              <c:f>FIG!$BM$46:$BM$54</c:f>
              <c:numCache>
                <c:formatCode>0</c:formatCode>
                <c:ptCount val="9"/>
                <c:pt idx="0">
                  <c:v>4266.8233333333337</c:v>
                </c:pt>
                <c:pt idx="1">
                  <c:v>4143.996666666666</c:v>
                </c:pt>
                <c:pt idx="2">
                  <c:v>4738.3533333333335</c:v>
                </c:pt>
                <c:pt idx="3">
                  <c:v>3712.8666666666668</c:v>
                </c:pt>
                <c:pt idx="4">
                  <c:v>3724.8833333333332</c:v>
                </c:pt>
                <c:pt idx="5">
                  <c:v>3830.3633333333332</c:v>
                </c:pt>
                <c:pt idx="6">
                  <c:v>3520.91</c:v>
                </c:pt>
                <c:pt idx="7">
                  <c:v>3712.4599999999996</c:v>
                </c:pt>
                <c:pt idx="8">
                  <c:v>3532.8633333333332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061-384D-B61B-2E9F4401E6E0}"/>
            </c:ext>
          </c:extLst>
        </c:ser>
        <c:ser>
          <c:idx val="4"/>
          <c:order val="5"/>
          <c:tx>
            <c:strRef>
              <c:f>FIG!$T$12</c:f>
              <c:strCache>
                <c:ptCount val="1"/>
                <c:pt idx="0">
                  <c:v>Sandstone</c:v>
                </c:pt>
              </c:strCache>
            </c:strRef>
          </c:tx>
          <c:spPr>
            <a:ln w="19050">
              <a:noFill/>
            </a:ln>
          </c:spPr>
          <c:marker>
            <c:symbol val="square"/>
            <c:size val="6"/>
            <c:spPr>
              <a:solidFill>
                <a:schemeClr val="accent5">
                  <a:alpha val="0"/>
                </a:schemeClr>
              </a:solidFill>
              <a:ln w="19050">
                <a:solidFill>
                  <a:srgbClr val="7030A0"/>
                </a:solidFill>
              </a:ln>
            </c:spPr>
          </c:marker>
          <c:xVal>
            <c:numRef>
              <c:f>FIG!$AV$12:$AV$13</c:f>
              <c:numCache>
                <c:formatCode>0.00</c:formatCode>
                <c:ptCount val="2"/>
                <c:pt idx="0">
                  <c:v>2.8706166666666668</c:v>
                </c:pt>
                <c:pt idx="1">
                  <c:v>2.7768600000000001</c:v>
                </c:pt>
              </c:numCache>
            </c:numRef>
          </c:xVal>
          <c:yVal>
            <c:numRef>
              <c:f>FIG!$BM$12:$BM$13</c:f>
              <c:numCache>
                <c:formatCode>0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3061-384D-B61B-2E9F4401E6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40387520"/>
        <c:axId val="1584907279"/>
      </c:scatterChart>
      <c:valAx>
        <c:axId val="1340387520"/>
        <c:scaling>
          <c:orientation val="minMax"/>
          <c:max val="7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 b="1" i="0" baseline="0">
                    <a:effectLst/>
                  </a:rPr>
                  <a:t>λ</a:t>
                </a:r>
                <a:r>
                  <a:rPr lang="en-US" sz="1800" b="1" i="0" baseline="-25000">
                    <a:effectLst/>
                  </a:rPr>
                  <a:t>||</a:t>
                </a:r>
                <a:r>
                  <a:rPr lang="ru-RU" sz="1800" b="1" i="0" baseline="0">
                    <a:effectLst/>
                  </a:rPr>
                  <a:t>,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W·</a:t>
                </a:r>
                <a:r>
                  <a:rPr lang="en-US" sz="1800" b="1" i="0" baseline="0">
                    <a:effectLst/>
                  </a:rPr>
                  <a:t>m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ru-RU" sz="1800" b="1" i="0" baseline="0">
                    <a:effectLst/>
                  </a:rPr>
                  <a:t>·</a:t>
                </a:r>
                <a:r>
                  <a:rPr lang="en-US" sz="1800" b="1" i="0" baseline="0">
                    <a:effectLst/>
                  </a:rPr>
                  <a:t>K</a:t>
                </a:r>
                <a:r>
                  <a:rPr lang="ru-RU" sz="1800" b="1" i="0" baseline="30000">
                    <a:effectLst/>
                  </a:rPr>
                  <a:t>-1</a:t>
                </a:r>
                <a:r>
                  <a:rPr lang="en-US" sz="1800" b="1" i="0" baseline="0">
                    <a:effectLst/>
                  </a:rPr>
                  <a:t> </a:t>
                </a:r>
                <a:r>
                  <a:rPr lang="ru-RU" sz="1800" b="1" i="0" baseline="0">
                    <a:effectLst/>
                  </a:rPr>
                  <a:t>   </a:t>
                </a:r>
                <a:endParaRPr lang="ru-RU">
                  <a:effectLst/>
                </a:endParaRPr>
              </a:p>
            </c:rich>
          </c:tx>
          <c:overlay val="0"/>
        </c:title>
        <c:numFmt formatCode="0.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584907279"/>
        <c:crosses val="autoZero"/>
        <c:crossBetween val="midCat"/>
      </c:valAx>
      <c:valAx>
        <c:axId val="1584907279"/>
        <c:scaling>
          <c:orientation val="minMax"/>
          <c:min val="3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sz="1800">
                    <a:effectLst/>
                  </a:rPr>
                  <a:t>V</a:t>
                </a:r>
                <a:r>
                  <a:rPr lang="en-US" sz="1800" baseline="-25000">
                    <a:effectLst/>
                  </a:rPr>
                  <a:t>p</a:t>
                </a:r>
                <a:r>
                  <a:rPr lang="en-US" sz="1800">
                    <a:effectLst/>
                  </a:rPr>
                  <a:t>, </a:t>
                </a:r>
                <a:r>
                  <a:rPr lang="ru-RU" sz="1800">
                    <a:effectLst/>
                  </a:rPr>
                  <a:t>m</a:t>
                </a:r>
                <a:r>
                  <a:rPr lang="en-US" sz="1800">
                    <a:effectLst/>
                  </a:rPr>
                  <a:t>/s</a:t>
                </a:r>
                <a:endParaRPr lang="ru-RU" sz="1800">
                  <a:effectLst/>
                </a:endParaRPr>
              </a:p>
            </c:rich>
          </c:tx>
          <c:overlay val="0"/>
        </c:title>
        <c:numFmt formatCode="0" sourceLinked="0"/>
        <c:majorTickMark val="cross"/>
        <c:minorTickMark val="in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vert="horz"/>
          <a:lstStyle/>
          <a:p>
            <a:pPr>
              <a:defRPr sz="1600"/>
            </a:pPr>
            <a:endParaRPr lang="ru-RU"/>
          </a:p>
        </c:txPr>
        <c:crossAx val="1340387520"/>
        <c:crosses val="autoZero"/>
        <c:crossBetween val="midCat"/>
      </c:valAx>
      <c:spPr>
        <a:ln>
          <a:solidFill>
            <a:schemeClr val="tx1"/>
          </a:solidFill>
        </a:ln>
      </c:spPr>
    </c:plotArea>
    <c:legend>
      <c:legendPos val="r"/>
      <c:overlay val="0"/>
    </c:legend>
    <c:plotVisOnly val="1"/>
    <c:dispBlanksAs val="gap"/>
    <c:showDLblsOverMax val="0"/>
    <c:extLst/>
  </c:chart>
  <c:spPr>
    <a:ln w="19050">
      <a:solidFill>
        <a:srgbClr val="FF0000"/>
      </a:solidFill>
    </a:ln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19050">
              <a:noFill/>
            </a:ln>
          </c:spPr>
          <c:xVal>
            <c:numRef>
              <c:f>'C fsp-qz 1 '!$E$11:$E$24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'C fsp-qz 1 '!$G$11:$G$24</c:f>
              <c:numCache>
                <c:formatCode>0.00</c:formatCode>
                <c:ptCount val="14"/>
                <c:pt idx="0">
                  <c:v>2.4213000000000005</c:v>
                </c:pt>
                <c:pt idx="1">
                  <c:v>2.4464999999999999</c:v>
                </c:pt>
                <c:pt idx="2">
                  <c:v>2.6888499999999995</c:v>
                </c:pt>
                <c:pt idx="3">
                  <c:v>2.430766666666667</c:v>
                </c:pt>
                <c:pt idx="4">
                  <c:v>2.4871333333333334</c:v>
                </c:pt>
                <c:pt idx="5">
                  <c:v>2.6736666666666666</c:v>
                </c:pt>
                <c:pt idx="6">
                  <c:v>2.5326333333333331</c:v>
                </c:pt>
                <c:pt idx="7">
                  <c:v>2.5063500000000003</c:v>
                </c:pt>
                <c:pt idx="8">
                  <c:v>2.5068833333333336</c:v>
                </c:pt>
                <c:pt idx="9">
                  <c:v>2.703383333333333</c:v>
                </c:pt>
                <c:pt idx="10">
                  <c:v>2.4138500000000001</c:v>
                </c:pt>
                <c:pt idx="11">
                  <c:v>2.2911666666666664</c:v>
                </c:pt>
                <c:pt idx="12">
                  <c:v>2.41275</c:v>
                </c:pt>
                <c:pt idx="13">
                  <c:v>2.4499166666666667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5D7-9B46-AB13-A45F9183D57B}"/>
            </c:ext>
          </c:extLst>
        </c:ser>
        <c:ser>
          <c:idx val="2"/>
          <c:order val="1"/>
          <c:spPr>
            <a:ln w="19050">
              <a:noFill/>
            </a:ln>
          </c:spPr>
          <c:xVal>
            <c:numRef>
              <c:f>'C fsp-qz 1 '!$E$11:$E$24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'C fsp-qz 1 '!$H$11:$H$24</c:f>
              <c:numCache>
                <c:formatCode>0.00</c:formatCode>
                <c:ptCount val="14"/>
                <c:pt idx="0">
                  <c:v>2.049666666666667</c:v>
                </c:pt>
                <c:pt idx="1">
                  <c:v>1.9113500000000001</c:v>
                </c:pt>
                <c:pt idx="2">
                  <c:v>1.8196666666666668</c:v>
                </c:pt>
                <c:pt idx="3">
                  <c:v>1.7843666666666667</c:v>
                </c:pt>
                <c:pt idx="4">
                  <c:v>1.8692833333333332</c:v>
                </c:pt>
                <c:pt idx="5">
                  <c:v>2.0137999999999998</c:v>
                </c:pt>
                <c:pt idx="6">
                  <c:v>1.9540500000000001</c:v>
                </c:pt>
                <c:pt idx="7">
                  <c:v>2.0260833333333332</c:v>
                </c:pt>
                <c:pt idx="8">
                  <c:v>1.8522666666666665</c:v>
                </c:pt>
                <c:pt idx="10">
                  <c:v>1.8265666666666669</c:v>
                </c:pt>
                <c:pt idx="11">
                  <c:v>2.0213999999999999</c:v>
                </c:pt>
                <c:pt idx="12">
                  <c:v>1.8753333333333335</c:v>
                </c:pt>
                <c:pt idx="13">
                  <c:v>1.9710666666666667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5D7-9B46-AB13-A45F9183D57B}"/>
            </c:ext>
          </c:extLst>
        </c:ser>
        <c:ser>
          <c:idx val="0"/>
          <c:order val="2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'!$E$11:$E$24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'C fsp-qz 1 '!$I$11:$I$24</c:f>
              <c:numCache>
                <c:formatCode>0.00</c:formatCode>
                <c:ptCount val="14"/>
                <c:pt idx="0">
                  <c:v>2.0038333333333331</c:v>
                </c:pt>
                <c:pt idx="1">
                  <c:v>1.9795333333333334</c:v>
                </c:pt>
                <c:pt idx="2">
                  <c:v>2.0819000000000001</c:v>
                </c:pt>
                <c:pt idx="3">
                  <c:v>1.9876333333333331</c:v>
                </c:pt>
                <c:pt idx="4">
                  <c:v>1.9593499999999997</c:v>
                </c:pt>
                <c:pt idx="5">
                  <c:v>2.2258166666666668</c:v>
                </c:pt>
                <c:pt idx="6">
                  <c:v>2.3165333333333336</c:v>
                </c:pt>
                <c:pt idx="7">
                  <c:v>2.1051000000000002</c:v>
                </c:pt>
                <c:pt idx="8">
                  <c:v>2.0660666666666665</c:v>
                </c:pt>
                <c:pt idx="10">
                  <c:v>2.0708500000000001</c:v>
                </c:pt>
                <c:pt idx="11">
                  <c:v>2.0255333333333332</c:v>
                </c:pt>
                <c:pt idx="12">
                  <c:v>1.9594499999999997</c:v>
                </c:pt>
                <c:pt idx="13">
                  <c:v>2.0659333333333332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5D7-9B46-AB13-A45F9183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scatterChart>
        <c:scatterStyle val="smoothMarker"/>
        <c:varyColors val="0"/>
        <c:ser>
          <c:idx val="3"/>
          <c:order val="3"/>
          <c:marker>
            <c:symbol val="none"/>
          </c:marker>
          <c:xVal>
            <c:numRef>
              <c:f>'C fsp-qz 1 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fsp-qz 1 '!$S$20:$S$36</c:f>
              <c:numCache>
                <c:formatCode>0.00</c:formatCode>
                <c:ptCount val="17"/>
                <c:pt idx="0">
                  <c:v>2.15</c:v>
                </c:pt>
                <c:pt idx="1">
                  <c:v>2.1285124</c:v>
                </c:pt>
                <c:pt idx="2">
                  <c:v>2.1070247999999996</c:v>
                </c:pt>
                <c:pt idx="3">
                  <c:v>2.0855371999999996</c:v>
                </c:pt>
                <c:pt idx="4">
                  <c:v>2.0640496000000002</c:v>
                </c:pt>
                <c:pt idx="5">
                  <c:v>2.0425619999999998</c:v>
                </c:pt>
                <c:pt idx="6">
                  <c:v>2.0210743999999998</c:v>
                </c:pt>
                <c:pt idx="7">
                  <c:v>1.9995867999999999</c:v>
                </c:pt>
                <c:pt idx="8">
                  <c:v>1.9780991999999999</c:v>
                </c:pt>
                <c:pt idx="9">
                  <c:v>1.9566116</c:v>
                </c:pt>
                <c:pt idx="10">
                  <c:v>1.9351240000000001</c:v>
                </c:pt>
                <c:pt idx="11">
                  <c:v>1.9136363999999999</c:v>
                </c:pt>
                <c:pt idx="12">
                  <c:v>1.8921488</c:v>
                </c:pt>
                <c:pt idx="13">
                  <c:v>1.8706611999999998</c:v>
                </c:pt>
                <c:pt idx="14">
                  <c:v>1.8491736000000001</c:v>
                </c:pt>
                <c:pt idx="15">
                  <c:v>1.8276859999999999</c:v>
                </c:pt>
                <c:pt idx="16">
                  <c:v>1.8061983999999998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F5D7-9B46-AB13-A45F9183D57B}"/>
            </c:ext>
          </c:extLst>
        </c:ser>
        <c:ser>
          <c:idx val="4"/>
          <c:order val="4"/>
          <c:marker>
            <c:symbol val="none"/>
          </c:marker>
          <c:xVal>
            <c:numRef>
              <c:f>'C fsp-qz 1 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fsp-qz 1 '!$T$20:$T$36</c:f>
              <c:numCache>
                <c:formatCode>0.00</c:formatCode>
                <c:ptCount val="17"/>
                <c:pt idx="0">
                  <c:v>2.15</c:v>
                </c:pt>
                <c:pt idx="1">
                  <c:v>2.1703999999999999</c:v>
                </c:pt>
                <c:pt idx="2">
                  <c:v>2.1907999999999999</c:v>
                </c:pt>
                <c:pt idx="3">
                  <c:v>2.2111999999999998</c:v>
                </c:pt>
                <c:pt idx="4">
                  <c:v>2.2316000000000003</c:v>
                </c:pt>
                <c:pt idx="5">
                  <c:v>2.2519999999999998</c:v>
                </c:pt>
                <c:pt idx="6">
                  <c:v>2.2723999999999998</c:v>
                </c:pt>
                <c:pt idx="7">
                  <c:v>2.2927999999999997</c:v>
                </c:pt>
                <c:pt idx="8">
                  <c:v>2.3132000000000001</c:v>
                </c:pt>
                <c:pt idx="9">
                  <c:v>2.3336000000000001</c:v>
                </c:pt>
                <c:pt idx="10">
                  <c:v>2.3540000000000001</c:v>
                </c:pt>
                <c:pt idx="11">
                  <c:v>2.3744000000000001</c:v>
                </c:pt>
                <c:pt idx="12">
                  <c:v>2.3948</c:v>
                </c:pt>
                <c:pt idx="13">
                  <c:v>2.4152</c:v>
                </c:pt>
                <c:pt idx="14">
                  <c:v>2.4356</c:v>
                </c:pt>
                <c:pt idx="15">
                  <c:v>2.456</c:v>
                </c:pt>
                <c:pt idx="16">
                  <c:v>2.4763999999999999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F5D7-9B46-AB13-A45F9183D57B}"/>
            </c:ext>
          </c:extLst>
        </c:ser>
        <c:ser>
          <c:idx val="5"/>
          <c:order val="5"/>
          <c:marker>
            <c:symbol val="none"/>
          </c:marker>
          <c:xVal>
            <c:numRef>
              <c:f>'C fsp-qz 1 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fsp-qz 1 '!$U$20:$U$36</c:f>
              <c:numCache>
                <c:formatCode>0.00</c:formatCode>
                <c:ptCount val="17"/>
                <c:pt idx="0">
                  <c:v>2.15</c:v>
                </c:pt>
                <c:pt idx="1">
                  <c:v>2.145</c:v>
                </c:pt>
                <c:pt idx="2">
                  <c:v>2.1399999999999997</c:v>
                </c:pt>
                <c:pt idx="3">
                  <c:v>2.1349999999999998</c:v>
                </c:pt>
                <c:pt idx="4">
                  <c:v>2.13</c:v>
                </c:pt>
                <c:pt idx="5">
                  <c:v>2.125</c:v>
                </c:pt>
                <c:pt idx="6">
                  <c:v>2.12</c:v>
                </c:pt>
                <c:pt idx="7">
                  <c:v>2.1149999999999998</c:v>
                </c:pt>
                <c:pt idx="8">
                  <c:v>2.11</c:v>
                </c:pt>
                <c:pt idx="9">
                  <c:v>2.105</c:v>
                </c:pt>
                <c:pt idx="10">
                  <c:v>2.1</c:v>
                </c:pt>
                <c:pt idx="11">
                  <c:v>2.0949999999999998</c:v>
                </c:pt>
                <c:pt idx="12">
                  <c:v>2.09</c:v>
                </c:pt>
                <c:pt idx="13">
                  <c:v>2.085</c:v>
                </c:pt>
                <c:pt idx="14">
                  <c:v>2.08</c:v>
                </c:pt>
                <c:pt idx="15">
                  <c:v>2.0749999999999997</c:v>
                </c:pt>
                <c:pt idx="16">
                  <c:v>2.0699999999999998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F5D7-9B46-AB13-A45F9183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spPr>
            <a:ln w="19050">
              <a:noFill/>
            </a:ln>
          </c:spPr>
          <c:trendline>
            <c:trendlineType val="linear"/>
            <c:dispRSqr val="1"/>
            <c:dispEq val="1"/>
            <c:trendlineLbl>
              <c:layout>
                <c:manualLayout>
                  <c:x val="-0.22967792229982273"/>
                  <c:y val="-5.969698030876408E-2"/>
                </c:manualLayout>
              </c:layout>
              <c:numFmt formatCode="General" sourceLinked="0"/>
            </c:trendlineLbl>
          </c:trendline>
          <c:xVal>
            <c:numRef>
              <c:f>'C fsp-qz 1 '!$E$11:$E$24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'C fsp-qz 1 '!$G$11:$G$24</c:f>
              <c:numCache>
                <c:formatCode>0.00</c:formatCode>
                <c:ptCount val="14"/>
                <c:pt idx="0">
                  <c:v>2.4213000000000005</c:v>
                </c:pt>
                <c:pt idx="1">
                  <c:v>2.4464999999999999</c:v>
                </c:pt>
                <c:pt idx="2">
                  <c:v>2.6888499999999995</c:v>
                </c:pt>
                <c:pt idx="3">
                  <c:v>2.430766666666667</c:v>
                </c:pt>
                <c:pt idx="4">
                  <c:v>2.4871333333333334</c:v>
                </c:pt>
                <c:pt idx="5">
                  <c:v>2.6736666666666666</c:v>
                </c:pt>
                <c:pt idx="6">
                  <c:v>2.5326333333333331</c:v>
                </c:pt>
                <c:pt idx="7">
                  <c:v>2.5063500000000003</c:v>
                </c:pt>
                <c:pt idx="8">
                  <c:v>2.5068833333333336</c:v>
                </c:pt>
                <c:pt idx="9">
                  <c:v>2.703383333333333</c:v>
                </c:pt>
                <c:pt idx="10">
                  <c:v>2.4138500000000001</c:v>
                </c:pt>
                <c:pt idx="11">
                  <c:v>2.2911666666666664</c:v>
                </c:pt>
                <c:pt idx="12">
                  <c:v>2.41275</c:v>
                </c:pt>
                <c:pt idx="13">
                  <c:v>2.4499166666666667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8AD-EA4C-8E09-A5BAC2FBAA61}"/>
            </c:ext>
          </c:extLst>
        </c:ser>
        <c:ser>
          <c:idx val="2"/>
          <c:order val="1"/>
          <c:spPr>
            <a:ln w="19050">
              <a:noFill/>
            </a:ln>
          </c:spPr>
          <c:trendline>
            <c:trendlineType val="linear"/>
            <c:dispRSqr val="1"/>
            <c:dispEq val="1"/>
            <c:trendlineLbl>
              <c:layout>
                <c:manualLayout>
                  <c:x val="-0.19396389084669985"/>
                  <c:y val="3.6444737732373833E-2"/>
                </c:manualLayout>
              </c:layout>
              <c:numFmt formatCode="General" sourceLinked="0"/>
            </c:trendlineLbl>
          </c:trendline>
          <c:xVal>
            <c:numRef>
              <c:f>'C fsp-qz 1 '!$E$11:$E$24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'C fsp-qz 1 '!$H$11:$H$24</c:f>
              <c:numCache>
                <c:formatCode>0.00</c:formatCode>
                <c:ptCount val="14"/>
                <c:pt idx="0">
                  <c:v>2.049666666666667</c:v>
                </c:pt>
                <c:pt idx="1">
                  <c:v>1.9113500000000001</c:v>
                </c:pt>
                <c:pt idx="2">
                  <c:v>1.8196666666666668</c:v>
                </c:pt>
                <c:pt idx="3">
                  <c:v>1.7843666666666667</c:v>
                </c:pt>
                <c:pt idx="4">
                  <c:v>1.8692833333333332</c:v>
                </c:pt>
                <c:pt idx="5">
                  <c:v>2.0137999999999998</c:v>
                </c:pt>
                <c:pt idx="6">
                  <c:v>1.9540500000000001</c:v>
                </c:pt>
                <c:pt idx="7">
                  <c:v>2.0260833333333332</c:v>
                </c:pt>
                <c:pt idx="8">
                  <c:v>1.8522666666666665</c:v>
                </c:pt>
                <c:pt idx="10">
                  <c:v>1.8265666666666669</c:v>
                </c:pt>
                <c:pt idx="11">
                  <c:v>2.0213999999999999</c:v>
                </c:pt>
                <c:pt idx="12">
                  <c:v>1.8753333333333335</c:v>
                </c:pt>
                <c:pt idx="13">
                  <c:v>1.9710666666666667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8AD-EA4C-8E09-A5BAC2FBAA61}"/>
            </c:ext>
          </c:extLst>
        </c:ser>
        <c:ser>
          <c:idx val="0"/>
          <c:order val="2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trendlineType val="linear"/>
            <c:dispRSqr val="1"/>
            <c:dispEq val="1"/>
            <c:trendlineLbl>
              <c:layout>
                <c:manualLayout>
                  <c:x val="9.0198384729684791E-2"/>
                  <c:y val="-0.13180832891313154"/>
                </c:manualLayout>
              </c:layout>
              <c:numFmt formatCode="General" sourceLinked="0"/>
            </c:trendlineLbl>
          </c:trendline>
          <c:xVal>
            <c:numRef>
              <c:f>'C fsp-qz 1 '!$E$11:$E$24</c:f>
              <c:numCache>
                <c:formatCode>0.00</c:formatCode>
                <c:ptCount val="14"/>
                <c:pt idx="0">
                  <c:v>7.9011073911923688</c:v>
                </c:pt>
                <c:pt idx="1">
                  <c:v>6.1515511804627723</c:v>
                </c:pt>
                <c:pt idx="2" formatCode="0.0">
                  <c:v>10.63975847585867</c:v>
                </c:pt>
                <c:pt idx="3" formatCode="0.0">
                  <c:v>10.755331211821929</c:v>
                </c:pt>
                <c:pt idx="4" formatCode="0.0">
                  <c:v>10.291771546070096</c:v>
                </c:pt>
                <c:pt idx="5" formatCode="0.0">
                  <c:v>10.532302756307436</c:v>
                </c:pt>
                <c:pt idx="7">
                  <c:v>5.9406964954511885</c:v>
                </c:pt>
                <c:pt idx="8" formatCode="0.0">
                  <c:v>10.743889630113264</c:v>
                </c:pt>
                <c:pt idx="9">
                  <c:v>8.8068365274917859</c:v>
                </c:pt>
                <c:pt idx="10" formatCode="0.0">
                  <c:v>10.430674561545535</c:v>
                </c:pt>
                <c:pt idx="12">
                  <c:v>5.8335690045248807</c:v>
                </c:pt>
                <c:pt idx="13">
                  <c:v>5.6865105471647919</c:v>
                </c:pt>
              </c:numCache>
            </c:numRef>
          </c:xVal>
          <c:yVal>
            <c:numRef>
              <c:f>'C fsp-qz 1 '!$I$11:$I$24</c:f>
              <c:numCache>
                <c:formatCode>0.00</c:formatCode>
                <c:ptCount val="14"/>
                <c:pt idx="0">
                  <c:v>2.0038333333333331</c:v>
                </c:pt>
                <c:pt idx="1">
                  <c:v>1.9795333333333334</c:v>
                </c:pt>
                <c:pt idx="2">
                  <c:v>2.0819000000000001</c:v>
                </c:pt>
                <c:pt idx="3">
                  <c:v>1.9876333333333331</c:v>
                </c:pt>
                <c:pt idx="4">
                  <c:v>1.9593499999999997</c:v>
                </c:pt>
                <c:pt idx="5">
                  <c:v>2.2258166666666668</c:v>
                </c:pt>
                <c:pt idx="6">
                  <c:v>2.3165333333333336</c:v>
                </c:pt>
                <c:pt idx="7">
                  <c:v>2.1051000000000002</c:v>
                </c:pt>
                <c:pt idx="8">
                  <c:v>2.0660666666666665</c:v>
                </c:pt>
                <c:pt idx="10">
                  <c:v>2.0708500000000001</c:v>
                </c:pt>
                <c:pt idx="11">
                  <c:v>2.0255333333333332</c:v>
                </c:pt>
                <c:pt idx="12">
                  <c:v>1.9594499999999997</c:v>
                </c:pt>
                <c:pt idx="13">
                  <c:v>2.0659333333333332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8AD-EA4C-8E09-A5BAC2FBAA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3'!$L$24:$L$31</c:f>
              <c:numCache>
                <c:formatCode>0.00</c:formatCode>
                <c:ptCount val="8"/>
                <c:pt idx="0">
                  <c:v>1.8</c:v>
                </c:pt>
                <c:pt idx="1">
                  <c:v>1.9</c:v>
                </c:pt>
                <c:pt idx="2">
                  <c:v>1.97</c:v>
                </c:pt>
                <c:pt idx="3">
                  <c:v>2.02</c:v>
                </c:pt>
                <c:pt idx="4">
                  <c:v>2.0499999999999998</c:v>
                </c:pt>
                <c:pt idx="5">
                  <c:v>2.1</c:v>
                </c:pt>
                <c:pt idx="6">
                  <c:v>2.2999999999999998</c:v>
                </c:pt>
                <c:pt idx="7">
                  <c:v>2.4</c:v>
                </c:pt>
              </c:numCache>
            </c:numRef>
          </c:xVal>
          <c:yVal>
            <c:numRef>
              <c:f>'C fsp-qz 3'!$M$24:$M$31</c:f>
              <c:numCache>
                <c:formatCode>0.00</c:formatCode>
                <c:ptCount val="8"/>
                <c:pt idx="0">
                  <c:v>0.88869608595072802</c:v>
                </c:pt>
                <c:pt idx="1">
                  <c:v>0.65291700606520209</c:v>
                </c:pt>
                <c:pt idx="2">
                  <c:v>0.75422256993220316</c:v>
                </c:pt>
                <c:pt idx="3">
                  <c:v>1.0250759253026174</c:v>
                </c:pt>
                <c:pt idx="4">
                  <c:v>1.2633658651920179</c:v>
                </c:pt>
                <c:pt idx="5">
                  <c:v>1.6605157650076885</c:v>
                </c:pt>
                <c:pt idx="6">
                  <c:v>3.249115364270363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A3E-6F45-BB77-93C2DD930FAC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'C fsp-qz 3'!$L$24:$L$31</c:f>
              <c:numCache>
                <c:formatCode>0.00</c:formatCode>
                <c:ptCount val="8"/>
                <c:pt idx="0">
                  <c:v>1.8</c:v>
                </c:pt>
                <c:pt idx="1">
                  <c:v>1.9</c:v>
                </c:pt>
                <c:pt idx="2">
                  <c:v>1.97</c:v>
                </c:pt>
                <c:pt idx="3">
                  <c:v>2.02</c:v>
                </c:pt>
                <c:pt idx="4">
                  <c:v>2.0499999999999998</c:v>
                </c:pt>
                <c:pt idx="5">
                  <c:v>2.1</c:v>
                </c:pt>
                <c:pt idx="6">
                  <c:v>2.2999999999999998</c:v>
                </c:pt>
                <c:pt idx="7">
                  <c:v>2.4</c:v>
                </c:pt>
              </c:numCache>
            </c:numRef>
          </c:xVal>
          <c:yVal>
            <c:numRef>
              <c:f>'C fsp-qz 3'!$N$24:$N$31</c:f>
              <c:numCache>
                <c:formatCode>0.00</c:formatCode>
                <c:ptCount val="8"/>
                <c:pt idx="0">
                  <c:v>2.7796005478402126</c:v>
                </c:pt>
                <c:pt idx="1">
                  <c:v>1.9952978061327007</c:v>
                </c:pt>
                <c:pt idx="2">
                  <c:v>1.6709055148207579</c:v>
                </c:pt>
                <c:pt idx="3">
                  <c:v>1.7049718641367191</c:v>
                </c:pt>
                <c:pt idx="4">
                  <c:v>1.7870650756273769</c:v>
                </c:pt>
                <c:pt idx="5">
                  <c:v>2.0139052567477465</c:v>
                </c:pt>
                <c:pt idx="6">
                  <c:v>3.4690838271629518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5A3E-6F45-BB77-93C2DD930FAC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'C fsp-qz 3'!$L$25:$L$31</c:f>
              <c:numCache>
                <c:formatCode>0.00</c:formatCode>
                <c:ptCount val="7"/>
                <c:pt idx="0">
                  <c:v>1.9</c:v>
                </c:pt>
                <c:pt idx="1">
                  <c:v>1.97</c:v>
                </c:pt>
                <c:pt idx="2">
                  <c:v>2.02</c:v>
                </c:pt>
                <c:pt idx="3">
                  <c:v>2.0499999999999998</c:v>
                </c:pt>
                <c:pt idx="4">
                  <c:v>2.1</c:v>
                </c:pt>
                <c:pt idx="5">
                  <c:v>2.2999999999999998</c:v>
                </c:pt>
                <c:pt idx="6">
                  <c:v>2.4</c:v>
                </c:pt>
              </c:numCache>
            </c:numRef>
          </c:xVal>
          <c:yVal>
            <c:numRef>
              <c:f>'C fsp-qz 3'!$O$24:$O$30</c:f>
              <c:numCache>
                <c:formatCode>0.00</c:formatCode>
                <c:ptCount val="7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5A3E-6F45-BB77-93C2DD930F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18031"/>
        <c:axId val="1204982015"/>
      </c:scatterChart>
      <c:valAx>
        <c:axId val="65581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04982015"/>
        <c:crosses val="autoZero"/>
        <c:crossBetween val="midCat"/>
      </c:valAx>
      <c:valAx>
        <c:axId val="120498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581803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marker>
            <c:symbol val="circle"/>
            <c:size val="6"/>
          </c:marker>
          <c:xVal>
            <c:numRef>
              <c:f>'C fsp-qz 3'!$E$11:$E$19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'C fsp-qz 3'!$H$11:$H$19</c:f>
              <c:numCache>
                <c:formatCode>0.00</c:formatCode>
                <c:ptCount val="9"/>
                <c:pt idx="0">
                  <c:v>1.7596666666666665</c:v>
                </c:pt>
                <c:pt idx="1">
                  <c:v>1.7782666666666667</c:v>
                </c:pt>
                <c:pt idx="2">
                  <c:v>1.9396166666666668</c:v>
                </c:pt>
                <c:pt idx="3">
                  <c:v>1.6834833333333332</c:v>
                </c:pt>
                <c:pt idx="4">
                  <c:v>1.8139333333333334</c:v>
                </c:pt>
                <c:pt idx="5">
                  <c:v>1.8211166666666667</c:v>
                </c:pt>
                <c:pt idx="6">
                  <c:v>1.6548166666666666</c:v>
                </c:pt>
                <c:pt idx="7">
                  <c:v>1.7659666666666667</c:v>
                </c:pt>
                <c:pt idx="8">
                  <c:v>1.5366000000000002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4-C194-CB4E-ACA5-91C5FCC7EF79}"/>
            </c:ext>
          </c:extLst>
        </c:ser>
        <c:ser>
          <c:idx val="7"/>
          <c:order val="1"/>
          <c:spPr>
            <a:ln w="25400" cap="rnd">
              <a:noFill/>
              <a:round/>
            </a:ln>
            <a:effectLst/>
          </c:spPr>
          <c:marker>
            <c:symbol val="square"/>
            <c:size val="7"/>
          </c:marker>
          <c:xVal>
            <c:numRef>
              <c:f>'C fsp-qz 3'!$E$11:$E$19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'C fsp-qz 3'!$G$11:$G$19</c:f>
              <c:numCache>
                <c:formatCode>0.00</c:formatCode>
                <c:ptCount val="9"/>
                <c:pt idx="0">
                  <c:v>2.3487833333333334</c:v>
                </c:pt>
                <c:pt idx="1">
                  <c:v>2.4818499999999997</c:v>
                </c:pt>
                <c:pt idx="2">
                  <c:v>2.3563499999999999</c:v>
                </c:pt>
                <c:pt idx="3">
                  <c:v>2.3619166666666667</c:v>
                </c:pt>
                <c:pt idx="4">
                  <c:v>2.5643000000000002</c:v>
                </c:pt>
                <c:pt idx="5">
                  <c:v>2.4944500000000001</c:v>
                </c:pt>
                <c:pt idx="6">
                  <c:v>2.6574999999999998</c:v>
                </c:pt>
                <c:pt idx="7">
                  <c:v>2.67035</c:v>
                </c:pt>
                <c:pt idx="8">
                  <c:v>2.5471833333333329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5-C194-CB4E-ACA5-91C5FCC7EF79}"/>
            </c:ext>
          </c:extLst>
        </c:ser>
        <c:ser>
          <c:idx val="8"/>
          <c:order val="2"/>
          <c:spPr>
            <a:ln w="25400" cap="rnd">
              <a:noFill/>
              <a:round/>
            </a:ln>
            <a:effectLst/>
          </c:spPr>
          <c:marker>
            <c:symbol val="triangle"/>
            <c:size val="7"/>
          </c:marker>
          <c:xVal>
            <c:numRef>
              <c:f>'C fsp-qz 3'!$E$11:$E$19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'C fsp-qz 3'!$I$11:$I$19</c:f>
              <c:numCache>
                <c:formatCode>0.00</c:formatCode>
                <c:ptCount val="9"/>
                <c:pt idx="0">
                  <c:v>1.7973333333333334</c:v>
                </c:pt>
                <c:pt idx="1">
                  <c:v>1.7887666666666668</c:v>
                </c:pt>
                <c:pt idx="2">
                  <c:v>1.8627833333333335</c:v>
                </c:pt>
                <c:pt idx="3">
                  <c:v>1.8955000000000002</c:v>
                </c:pt>
                <c:pt idx="4">
                  <c:v>1.9585999999999999</c:v>
                </c:pt>
                <c:pt idx="5">
                  <c:v>1.9240333333333333</c:v>
                </c:pt>
                <c:pt idx="6">
                  <c:v>1.9536666666666669</c:v>
                </c:pt>
                <c:pt idx="7">
                  <c:v>1.8888833333333332</c:v>
                </c:pt>
                <c:pt idx="8">
                  <c:v>1.6942666666666666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6-C194-CB4E-ACA5-91C5FCC7EF79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C194-CB4E-ACA5-91C5FCC7EF79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C194-CB4E-ACA5-91C5FCC7EF79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C194-CB4E-ACA5-91C5FCC7EF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scatterChart>
        <c:scatterStyle val="smoothMarker"/>
        <c:varyColors val="0"/>
        <c:ser>
          <c:idx val="3"/>
          <c:order val="6"/>
          <c:marker>
            <c:symbol val="none"/>
          </c:marker>
          <c:xVal>
            <c:numRef>
              <c:f>'C fsp-qz 3'!$R$20:$R$36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fsp-qz 3'!$S$20:$S$36</c:f>
              <c:numCache>
                <c:formatCode>0.00</c:formatCode>
                <c:ptCount val="17"/>
                <c:pt idx="0">
                  <c:v>1.97</c:v>
                </c:pt>
                <c:pt idx="1">
                  <c:v>1.9503123999999998</c:v>
                </c:pt>
                <c:pt idx="2">
                  <c:v>1.9306247999999999</c:v>
                </c:pt>
                <c:pt idx="3">
                  <c:v>1.9109371999999998</c:v>
                </c:pt>
                <c:pt idx="4">
                  <c:v>1.8912496000000001</c:v>
                </c:pt>
                <c:pt idx="5">
                  <c:v>1.8715619999999999</c:v>
                </c:pt>
                <c:pt idx="6">
                  <c:v>1.8518743999999998</c:v>
                </c:pt>
                <c:pt idx="7">
                  <c:v>1.8321867999999999</c:v>
                </c:pt>
                <c:pt idx="8">
                  <c:v>1.8124992</c:v>
                </c:pt>
                <c:pt idx="9">
                  <c:v>1.7928116000000001</c:v>
                </c:pt>
                <c:pt idx="10">
                  <c:v>1.7731239999999999</c:v>
                </c:pt>
                <c:pt idx="11">
                  <c:v>1.7534364</c:v>
                </c:pt>
                <c:pt idx="12">
                  <c:v>1.7337488000000001</c:v>
                </c:pt>
                <c:pt idx="13">
                  <c:v>1.7140612</c:v>
                </c:pt>
                <c:pt idx="14">
                  <c:v>1.6943736</c:v>
                </c:pt>
                <c:pt idx="15">
                  <c:v>1.6746859999999999</c:v>
                </c:pt>
                <c:pt idx="16">
                  <c:v>1.6549983999999998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C194-CB4E-ACA5-91C5FCC7EF79}"/>
            </c:ext>
          </c:extLst>
        </c:ser>
        <c:ser>
          <c:idx val="4"/>
          <c:order val="7"/>
          <c:marker>
            <c:symbol val="none"/>
          </c:marker>
          <c:xVal>
            <c:numRef>
              <c:f>'C fsp-qz 3'!$R$20:$R$36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fsp-qz 3'!$T$20:$T$36</c:f>
              <c:numCache>
                <c:formatCode>0.00</c:formatCode>
                <c:ptCount val="17"/>
                <c:pt idx="0">
                  <c:v>1.97</c:v>
                </c:pt>
                <c:pt idx="1">
                  <c:v>1.9922</c:v>
                </c:pt>
                <c:pt idx="2">
                  <c:v>2.0143999999999997</c:v>
                </c:pt>
                <c:pt idx="3">
                  <c:v>2.0366</c:v>
                </c:pt>
                <c:pt idx="4">
                  <c:v>2.0588000000000002</c:v>
                </c:pt>
                <c:pt idx="5">
                  <c:v>2.081</c:v>
                </c:pt>
                <c:pt idx="6">
                  <c:v>2.1031999999999997</c:v>
                </c:pt>
                <c:pt idx="7">
                  <c:v>2.1254</c:v>
                </c:pt>
                <c:pt idx="8">
                  <c:v>2.1476000000000002</c:v>
                </c:pt>
                <c:pt idx="9">
                  <c:v>2.1698</c:v>
                </c:pt>
                <c:pt idx="10">
                  <c:v>2.1920000000000002</c:v>
                </c:pt>
                <c:pt idx="11">
                  <c:v>2.2141999999999999</c:v>
                </c:pt>
                <c:pt idx="12">
                  <c:v>2.2364000000000002</c:v>
                </c:pt>
                <c:pt idx="13">
                  <c:v>2.2585999999999999</c:v>
                </c:pt>
                <c:pt idx="14">
                  <c:v>2.2808000000000002</c:v>
                </c:pt>
                <c:pt idx="15">
                  <c:v>2.3029999999999999</c:v>
                </c:pt>
                <c:pt idx="16">
                  <c:v>2.3251999999999997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C194-CB4E-ACA5-91C5FCC7EF79}"/>
            </c:ext>
          </c:extLst>
        </c:ser>
        <c:ser>
          <c:idx val="5"/>
          <c:order val="8"/>
          <c:marker>
            <c:symbol val="none"/>
          </c:marker>
          <c:xVal>
            <c:numRef>
              <c:f>'C fsp-qz 3'!$R$20:$R$36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fsp-qz 3'!$U$20:$U$36</c:f>
              <c:numCache>
                <c:formatCode>0.00</c:formatCode>
                <c:ptCount val="17"/>
                <c:pt idx="0">
                  <c:v>1.97</c:v>
                </c:pt>
                <c:pt idx="1">
                  <c:v>1.9667999999999999</c:v>
                </c:pt>
                <c:pt idx="2">
                  <c:v>1.9635999999999998</c:v>
                </c:pt>
                <c:pt idx="3">
                  <c:v>1.9603999999999999</c:v>
                </c:pt>
                <c:pt idx="4">
                  <c:v>1.9572000000000001</c:v>
                </c:pt>
                <c:pt idx="5">
                  <c:v>1.954</c:v>
                </c:pt>
                <c:pt idx="6">
                  <c:v>1.9507999999999999</c:v>
                </c:pt>
                <c:pt idx="7">
                  <c:v>1.9475999999999998</c:v>
                </c:pt>
                <c:pt idx="8">
                  <c:v>1.9443999999999999</c:v>
                </c:pt>
                <c:pt idx="9">
                  <c:v>1.9412</c:v>
                </c:pt>
                <c:pt idx="10">
                  <c:v>1.9379999999999999</c:v>
                </c:pt>
                <c:pt idx="11">
                  <c:v>1.9348000000000001</c:v>
                </c:pt>
                <c:pt idx="12">
                  <c:v>1.9316</c:v>
                </c:pt>
                <c:pt idx="13">
                  <c:v>1.9283999999999999</c:v>
                </c:pt>
                <c:pt idx="14">
                  <c:v>1.9252</c:v>
                </c:pt>
                <c:pt idx="15">
                  <c:v>1.9219999999999999</c:v>
                </c:pt>
                <c:pt idx="16">
                  <c:v>1.9187999999999998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C194-CB4E-ACA5-91C5FCC7EF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xVal>
            <c:numRef>
              <c:f>'C fsp-qz 3'!$E$11:$E$19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'C fsp-qz 3'!$H$11:$H$19</c:f>
              <c:numCache>
                <c:formatCode>0.00</c:formatCode>
                <c:ptCount val="9"/>
                <c:pt idx="0">
                  <c:v>1.7596666666666665</c:v>
                </c:pt>
                <c:pt idx="1">
                  <c:v>1.7782666666666667</c:v>
                </c:pt>
                <c:pt idx="2">
                  <c:v>1.9396166666666668</c:v>
                </c:pt>
                <c:pt idx="3">
                  <c:v>1.6834833333333332</c:v>
                </c:pt>
                <c:pt idx="4">
                  <c:v>1.8139333333333334</c:v>
                </c:pt>
                <c:pt idx="5">
                  <c:v>1.8211166666666667</c:v>
                </c:pt>
                <c:pt idx="6">
                  <c:v>1.6548166666666666</c:v>
                </c:pt>
                <c:pt idx="7">
                  <c:v>1.7659666666666667</c:v>
                </c:pt>
                <c:pt idx="8">
                  <c:v>1.5366000000000002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9D7-A048-8662-1DA05CE3EF72}"/>
            </c:ext>
          </c:extLst>
        </c:ser>
        <c:ser>
          <c:idx val="7"/>
          <c:order val="1"/>
          <c:spPr>
            <a:ln w="25400" cap="rnd">
              <a:noFill/>
              <a:round/>
            </a:ln>
            <a:effectLst/>
          </c:spPr>
          <c:trendline>
            <c:trendlineType val="linear"/>
            <c:dispRSqr val="1"/>
            <c:dispEq val="1"/>
            <c:trendlineLbl>
              <c:numFmt formatCode="General" sourceLinked="0"/>
            </c:trendlineLbl>
          </c:trendline>
          <c:xVal>
            <c:numRef>
              <c:f>'C fsp-qz 3'!$E$11:$E$19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'C fsp-qz 3'!$G$11:$G$19</c:f>
              <c:numCache>
                <c:formatCode>0.00</c:formatCode>
                <c:ptCount val="9"/>
                <c:pt idx="0">
                  <c:v>2.3487833333333334</c:v>
                </c:pt>
                <c:pt idx="1">
                  <c:v>2.4818499999999997</c:v>
                </c:pt>
                <c:pt idx="2">
                  <c:v>2.3563499999999999</c:v>
                </c:pt>
                <c:pt idx="3">
                  <c:v>2.3619166666666667</c:v>
                </c:pt>
                <c:pt idx="4">
                  <c:v>2.5643000000000002</c:v>
                </c:pt>
                <c:pt idx="5">
                  <c:v>2.4944500000000001</c:v>
                </c:pt>
                <c:pt idx="6">
                  <c:v>2.6574999999999998</c:v>
                </c:pt>
                <c:pt idx="7">
                  <c:v>2.67035</c:v>
                </c:pt>
                <c:pt idx="8">
                  <c:v>2.5471833333333329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9D7-A048-8662-1DA05CE3EF72}"/>
            </c:ext>
          </c:extLst>
        </c:ser>
        <c:ser>
          <c:idx val="8"/>
          <c:order val="2"/>
          <c:spPr>
            <a:ln w="25400" cap="rnd">
              <a:noFill/>
              <a:round/>
            </a:ln>
            <a:effectLst/>
          </c:spPr>
          <c:trendline>
            <c:trendlineType val="linear"/>
            <c:dispRSqr val="1"/>
            <c:dispEq val="1"/>
            <c:trendlineLbl>
              <c:layout>
                <c:manualLayout>
                  <c:x val="-9.5649387576552933E-2"/>
                  <c:y val="-0.11431904345290173"/>
                </c:manualLayout>
              </c:layout>
              <c:numFmt formatCode="General" sourceLinked="0"/>
            </c:trendlineLbl>
          </c:trendline>
          <c:trendline>
            <c:trendlineType val="linear"/>
            <c:dispRSqr val="1"/>
            <c:dispEq val="1"/>
            <c:trendlineLbl>
              <c:layout>
                <c:manualLayout>
                  <c:x val="-0.44842716535433069"/>
                  <c:y val="0.16808836395450569"/>
                </c:manualLayout>
              </c:layout>
              <c:numFmt formatCode="General" sourceLinked="0"/>
            </c:trendlineLbl>
          </c:trendline>
          <c:xVal>
            <c:numRef>
              <c:f>'C fsp-qz 3'!$E$11:$E$19</c:f>
              <c:numCache>
                <c:formatCode>0.00</c:formatCode>
                <c:ptCount val="9"/>
                <c:pt idx="0">
                  <c:v>9.8486137098145559</c:v>
                </c:pt>
                <c:pt idx="1">
                  <c:v>9.4488658824933687</c:v>
                </c:pt>
                <c:pt idx="2">
                  <c:v>3.4244811782275009</c:v>
                </c:pt>
                <c:pt idx="3" formatCode="0.0">
                  <c:v>13.228614004650469</c:v>
                </c:pt>
                <c:pt idx="4" formatCode="0.0">
                  <c:v>13.223847782622469</c:v>
                </c:pt>
                <c:pt idx="5" formatCode="0.0">
                  <c:v>12.190268421750883</c:v>
                </c:pt>
                <c:pt idx="6" formatCode="0.0">
                  <c:v>15.176653953615338</c:v>
                </c:pt>
                <c:pt idx="7" formatCode="0.0">
                  <c:v>14.1074505680656</c:v>
                </c:pt>
                <c:pt idx="8" formatCode="0.0">
                  <c:v>15.051404867421686</c:v>
                </c:pt>
              </c:numCache>
            </c:numRef>
          </c:xVal>
          <c:yVal>
            <c:numRef>
              <c:f>'C fsp-qz 3'!$I$11:$I$19</c:f>
              <c:numCache>
                <c:formatCode>0.00</c:formatCode>
                <c:ptCount val="9"/>
                <c:pt idx="0">
                  <c:v>1.7973333333333334</c:v>
                </c:pt>
                <c:pt idx="1">
                  <c:v>1.7887666666666668</c:v>
                </c:pt>
                <c:pt idx="2">
                  <c:v>1.8627833333333335</c:v>
                </c:pt>
                <c:pt idx="3">
                  <c:v>1.8955000000000002</c:v>
                </c:pt>
                <c:pt idx="4">
                  <c:v>1.9585999999999999</c:v>
                </c:pt>
                <c:pt idx="5">
                  <c:v>1.9240333333333333</c:v>
                </c:pt>
                <c:pt idx="6">
                  <c:v>1.9536666666666669</c:v>
                </c:pt>
                <c:pt idx="7">
                  <c:v>1.8888833333333332</c:v>
                </c:pt>
                <c:pt idx="8">
                  <c:v>1.6942666666666666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9D7-A048-8662-1DA05CE3EF72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9D7-A048-8662-1DA05CE3EF72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89D7-A048-8662-1DA05CE3EF72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9D7-A048-8662-1DA05CE3EF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qz a'!$L$24:$L$31</c:f>
              <c:numCache>
                <c:formatCode>0.00</c:formatCode>
                <c:ptCount val="8"/>
                <c:pt idx="0">
                  <c:v>1.85</c:v>
                </c:pt>
                <c:pt idx="1">
                  <c:v>1.9</c:v>
                </c:pt>
                <c:pt idx="2">
                  <c:v>1.95</c:v>
                </c:pt>
                <c:pt idx="3">
                  <c:v>2.1</c:v>
                </c:pt>
                <c:pt idx="5">
                  <c:v>2.2000000000000002</c:v>
                </c:pt>
              </c:numCache>
            </c:numRef>
          </c:xVal>
          <c:yVal>
            <c:numRef>
              <c:f>'C qz a'!$M$24:$M$31</c:f>
              <c:numCache>
                <c:formatCode>0.00</c:formatCode>
                <c:ptCount val="8"/>
                <c:pt idx="0">
                  <c:v>0.16186920105240477</c:v>
                </c:pt>
                <c:pt idx="1">
                  <c:v>6.9870254941190924E-2</c:v>
                </c:pt>
                <c:pt idx="2">
                  <c:v>0.10493786508805902</c:v>
                </c:pt>
                <c:pt idx="3">
                  <c:v>0.5051484642987556</c:v>
                </c:pt>
                <c:pt idx="5">
                  <c:v>0.77195553043921983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5C0-8E46-8D21-2CFF6B5CF13E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'C qz a'!$L$24:$L$31</c:f>
              <c:numCache>
                <c:formatCode>0.00</c:formatCode>
                <c:ptCount val="8"/>
                <c:pt idx="0">
                  <c:v>1.85</c:v>
                </c:pt>
                <c:pt idx="1">
                  <c:v>1.9</c:v>
                </c:pt>
                <c:pt idx="2">
                  <c:v>1.95</c:v>
                </c:pt>
                <c:pt idx="3">
                  <c:v>2.1</c:v>
                </c:pt>
                <c:pt idx="5">
                  <c:v>2.2000000000000002</c:v>
                </c:pt>
              </c:numCache>
            </c:numRef>
          </c:xVal>
          <c:yVal>
            <c:numRef>
              <c:f>'C qz a'!$N$24:$N$31</c:f>
              <c:numCache>
                <c:formatCode>0.00</c:formatCode>
                <c:ptCount val="8"/>
                <c:pt idx="0">
                  <c:v>0.53640846606286696</c:v>
                </c:pt>
                <c:pt idx="1">
                  <c:v>0.46142343317658346</c:v>
                </c:pt>
                <c:pt idx="2">
                  <c:v>0.45404556095588655</c:v>
                </c:pt>
                <c:pt idx="3">
                  <c:v>0.70818483021743028</c:v>
                </c:pt>
                <c:pt idx="5">
                  <c:v>0.9232155653519678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5C0-8E46-8D21-2CFF6B5CF13E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'C qz a'!$L$25:$L$31</c:f>
              <c:numCache>
                <c:formatCode>0.00</c:formatCode>
                <c:ptCount val="7"/>
                <c:pt idx="0">
                  <c:v>1.9</c:v>
                </c:pt>
                <c:pt idx="1">
                  <c:v>1.95</c:v>
                </c:pt>
                <c:pt idx="2">
                  <c:v>2.1</c:v>
                </c:pt>
                <c:pt idx="4">
                  <c:v>2.2000000000000002</c:v>
                </c:pt>
              </c:numCache>
            </c:numRef>
          </c:xVal>
          <c:yVal>
            <c:numRef>
              <c:f>'C qz a'!$O$24:$O$30</c:f>
              <c:numCache>
                <c:formatCode>0.00</c:formatCode>
                <c:ptCount val="7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5C0-8E46-8D21-2CFF6B5CF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18031"/>
        <c:axId val="1204982015"/>
      </c:scatterChart>
      <c:valAx>
        <c:axId val="655818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04982015"/>
        <c:crosses val="autoZero"/>
        <c:crossBetween val="midCat"/>
      </c:valAx>
      <c:valAx>
        <c:axId val="120498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581803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marker>
            <c:symbol val="circle"/>
            <c:size val="6"/>
          </c:marker>
          <c:xVal>
            <c:numRef>
              <c:f>'C qz a'!$E$20:$E$22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'C qz a'!$H$20:$H$22</c:f>
              <c:numCache>
                <c:formatCode>0.00</c:formatCode>
                <c:ptCount val="3"/>
                <c:pt idx="0">
                  <c:v>1.7042166666666669</c:v>
                </c:pt>
                <c:pt idx="1">
                  <c:v>1.6576833333333334</c:v>
                </c:pt>
                <c:pt idx="2">
                  <c:v>1.6819666666666666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57F-9E46-AE30-451A484C0C12}"/>
            </c:ext>
          </c:extLst>
        </c:ser>
        <c:ser>
          <c:idx val="7"/>
          <c:order val="1"/>
          <c:spPr>
            <a:ln w="25400" cap="rnd">
              <a:noFill/>
              <a:round/>
            </a:ln>
            <a:effectLst/>
          </c:spPr>
          <c:marker>
            <c:symbol val="square"/>
            <c:size val="7"/>
          </c:marker>
          <c:xVal>
            <c:numRef>
              <c:f>'C qz a'!$E$20:$E$22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'C qz a'!$G$20:$G$22</c:f>
              <c:numCache>
                <c:formatCode>0.00</c:formatCode>
                <c:ptCount val="3"/>
                <c:pt idx="0">
                  <c:v>2.4966166666666663</c:v>
                </c:pt>
                <c:pt idx="1">
                  <c:v>2.3852333333333333</c:v>
                </c:pt>
                <c:pt idx="2">
                  <c:v>2.3677000000000001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57F-9E46-AE30-451A484C0C12}"/>
            </c:ext>
          </c:extLst>
        </c:ser>
        <c:ser>
          <c:idx val="8"/>
          <c:order val="2"/>
          <c:spPr>
            <a:ln w="25400" cap="rnd">
              <a:noFill/>
              <a:round/>
            </a:ln>
            <a:effectLst/>
          </c:spPr>
          <c:marker>
            <c:symbol val="triangle"/>
            <c:size val="7"/>
          </c:marker>
          <c:xVal>
            <c:numRef>
              <c:f>'C qz a'!$E$20:$E$22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'C qz a'!$I$20:$I$22</c:f>
              <c:numCache>
                <c:formatCode>0.00</c:formatCode>
                <c:ptCount val="3"/>
                <c:pt idx="0">
                  <c:v>1.8886499999999999</c:v>
                </c:pt>
                <c:pt idx="1">
                  <c:v>1.9000666666666666</c:v>
                </c:pt>
                <c:pt idx="2">
                  <c:v>1.8567666666666665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57F-9E46-AE30-451A484C0C12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57F-9E46-AE30-451A484C0C12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57F-9E46-AE30-451A484C0C12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57F-9E46-AE30-451A484C0C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scatterChart>
        <c:scatterStyle val="smoothMarker"/>
        <c:varyColors val="0"/>
        <c:ser>
          <c:idx val="3"/>
          <c:order val="6"/>
          <c:marker>
            <c:symbol val="none"/>
          </c:marker>
          <c:xVal>
            <c:numRef>
              <c:f>'C qz a'!$R$20:$R$36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qz a'!$S$20:$S$36</c:f>
              <c:numCache>
                <c:formatCode>0.00</c:formatCode>
                <c:ptCount val="17"/>
                <c:pt idx="0">
                  <c:v>1.92</c:v>
                </c:pt>
                <c:pt idx="1">
                  <c:v>1.9008123999999997</c:v>
                </c:pt>
                <c:pt idx="2">
                  <c:v>1.8816248</c:v>
                </c:pt>
                <c:pt idx="3">
                  <c:v>1.8624371999999998</c:v>
                </c:pt>
                <c:pt idx="4">
                  <c:v>1.8432496</c:v>
                </c:pt>
                <c:pt idx="5">
                  <c:v>1.8240619999999999</c:v>
                </c:pt>
                <c:pt idx="6">
                  <c:v>1.8048743999999997</c:v>
                </c:pt>
                <c:pt idx="7">
                  <c:v>1.7856867999999999</c:v>
                </c:pt>
                <c:pt idx="8">
                  <c:v>1.7664991999999999</c:v>
                </c:pt>
                <c:pt idx="9">
                  <c:v>1.7473116000000002</c:v>
                </c:pt>
                <c:pt idx="10">
                  <c:v>1.728124</c:v>
                </c:pt>
                <c:pt idx="11">
                  <c:v>1.7089363999999998</c:v>
                </c:pt>
                <c:pt idx="12">
                  <c:v>1.6897488000000001</c:v>
                </c:pt>
                <c:pt idx="13">
                  <c:v>1.6705611999999999</c:v>
                </c:pt>
                <c:pt idx="14">
                  <c:v>1.6513736000000001</c:v>
                </c:pt>
                <c:pt idx="15">
                  <c:v>1.6321859999999999</c:v>
                </c:pt>
                <c:pt idx="16">
                  <c:v>1.6129983999999997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A57F-9E46-AE30-451A484C0C12}"/>
            </c:ext>
          </c:extLst>
        </c:ser>
        <c:ser>
          <c:idx val="4"/>
          <c:order val="7"/>
          <c:marker>
            <c:symbol val="none"/>
          </c:marker>
          <c:xVal>
            <c:numRef>
              <c:f>'C qz a'!$R$20:$R$36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qz a'!$T$20:$T$36</c:f>
              <c:numCache>
                <c:formatCode>0.00</c:formatCode>
                <c:ptCount val="17"/>
                <c:pt idx="0">
                  <c:v>1.92</c:v>
                </c:pt>
                <c:pt idx="1">
                  <c:v>1.9426999999999999</c:v>
                </c:pt>
                <c:pt idx="2">
                  <c:v>1.9654</c:v>
                </c:pt>
                <c:pt idx="3">
                  <c:v>1.9880999999999998</c:v>
                </c:pt>
                <c:pt idx="4">
                  <c:v>2.0108000000000001</c:v>
                </c:pt>
                <c:pt idx="5">
                  <c:v>2.0335000000000001</c:v>
                </c:pt>
                <c:pt idx="6">
                  <c:v>2.0561999999999996</c:v>
                </c:pt>
                <c:pt idx="7">
                  <c:v>2.0789</c:v>
                </c:pt>
                <c:pt idx="8">
                  <c:v>2.1015999999999999</c:v>
                </c:pt>
                <c:pt idx="9">
                  <c:v>2.1243000000000003</c:v>
                </c:pt>
                <c:pt idx="10">
                  <c:v>2.1470000000000002</c:v>
                </c:pt>
                <c:pt idx="11">
                  <c:v>2.1696999999999997</c:v>
                </c:pt>
                <c:pt idx="12">
                  <c:v>2.1924000000000001</c:v>
                </c:pt>
                <c:pt idx="13">
                  <c:v>2.2151000000000001</c:v>
                </c:pt>
                <c:pt idx="14">
                  <c:v>2.2378</c:v>
                </c:pt>
                <c:pt idx="15">
                  <c:v>2.2605</c:v>
                </c:pt>
                <c:pt idx="16">
                  <c:v>2.2831999999999999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A57F-9E46-AE30-451A484C0C12}"/>
            </c:ext>
          </c:extLst>
        </c:ser>
        <c:ser>
          <c:idx val="5"/>
          <c:order val="8"/>
          <c:marker>
            <c:symbol val="none"/>
          </c:marker>
          <c:xVal>
            <c:numRef>
              <c:f>'C qz a'!$R$20:$R$36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qz a'!$U$20:$U$36</c:f>
              <c:numCache>
                <c:formatCode>0.00</c:formatCode>
                <c:ptCount val="17"/>
                <c:pt idx="0">
                  <c:v>1.92</c:v>
                </c:pt>
                <c:pt idx="1">
                  <c:v>1.9172999999999998</c:v>
                </c:pt>
                <c:pt idx="2">
                  <c:v>1.9145999999999999</c:v>
                </c:pt>
                <c:pt idx="3">
                  <c:v>1.9118999999999999</c:v>
                </c:pt>
                <c:pt idx="4">
                  <c:v>1.9092</c:v>
                </c:pt>
                <c:pt idx="5">
                  <c:v>1.9064999999999999</c:v>
                </c:pt>
                <c:pt idx="6">
                  <c:v>1.9037999999999997</c:v>
                </c:pt>
                <c:pt idx="7">
                  <c:v>1.9010999999999998</c:v>
                </c:pt>
                <c:pt idx="8">
                  <c:v>1.8984000000000001</c:v>
                </c:pt>
                <c:pt idx="9">
                  <c:v>1.8957000000000002</c:v>
                </c:pt>
                <c:pt idx="10">
                  <c:v>1.893</c:v>
                </c:pt>
                <c:pt idx="11">
                  <c:v>1.8902999999999999</c:v>
                </c:pt>
                <c:pt idx="12">
                  <c:v>1.8875999999999999</c:v>
                </c:pt>
                <c:pt idx="13">
                  <c:v>1.8848999999999998</c:v>
                </c:pt>
                <c:pt idx="14">
                  <c:v>1.8822000000000001</c:v>
                </c:pt>
                <c:pt idx="15">
                  <c:v>1.8794999999999999</c:v>
                </c:pt>
                <c:pt idx="16">
                  <c:v>1.8767999999999998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A57F-9E46-AE30-451A484C0C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marker>
            <c:symbol val="circle"/>
            <c:size val="6"/>
          </c:marker>
          <c:trendline>
            <c:trendlineType val="linear"/>
            <c:dispRSqr val="1"/>
            <c:dispEq val="1"/>
            <c:trendlineLbl>
              <c:layout>
                <c:manualLayout>
                  <c:x val="-0.26723430634706574"/>
                  <c:y val="6.3119005858864796E-3"/>
                </c:manualLayout>
              </c:layout>
              <c:numFmt formatCode="General" sourceLinked="0"/>
            </c:trendlineLbl>
          </c:trendline>
          <c:xVal>
            <c:numRef>
              <c:f>'C qz a'!$E$20:$E$22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'C qz a'!$H$20:$H$22</c:f>
              <c:numCache>
                <c:formatCode>0.00</c:formatCode>
                <c:ptCount val="3"/>
                <c:pt idx="0">
                  <c:v>1.7042166666666669</c:v>
                </c:pt>
                <c:pt idx="1">
                  <c:v>1.6576833333333334</c:v>
                </c:pt>
                <c:pt idx="2">
                  <c:v>1.6819666666666666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EBA-C84A-B247-AEA8790777B3}"/>
            </c:ext>
          </c:extLst>
        </c:ser>
        <c:ser>
          <c:idx val="7"/>
          <c:order val="1"/>
          <c:spPr>
            <a:ln w="25400" cap="rnd">
              <a:noFill/>
              <a:round/>
            </a:ln>
            <a:effectLst/>
          </c:spPr>
          <c:marker>
            <c:symbol val="square"/>
            <c:size val="7"/>
          </c:marker>
          <c:trendline>
            <c:trendlineType val="linear"/>
            <c:dispRSqr val="1"/>
            <c:dispEq val="1"/>
            <c:trendlineLbl>
              <c:layout>
                <c:manualLayout>
                  <c:x val="-0.27828403010397179"/>
                  <c:y val="6.7951636377206401E-3"/>
                </c:manualLayout>
              </c:layout>
              <c:numFmt formatCode="General" sourceLinked="0"/>
            </c:trendlineLbl>
          </c:trendline>
          <c:xVal>
            <c:numRef>
              <c:f>'C qz a'!$E$20:$E$22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'C qz a'!$G$20:$G$22</c:f>
              <c:numCache>
                <c:formatCode>0.00</c:formatCode>
                <c:ptCount val="3"/>
                <c:pt idx="0">
                  <c:v>2.4966166666666663</c:v>
                </c:pt>
                <c:pt idx="1">
                  <c:v>2.3852333333333333</c:v>
                </c:pt>
                <c:pt idx="2">
                  <c:v>2.3677000000000001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EBA-C84A-B247-AEA8790777B3}"/>
            </c:ext>
          </c:extLst>
        </c:ser>
        <c:ser>
          <c:idx val="8"/>
          <c:order val="2"/>
          <c:spPr>
            <a:ln w="25400" cap="rnd">
              <a:noFill/>
              <a:round/>
            </a:ln>
            <a:effectLst/>
          </c:spPr>
          <c:marker>
            <c:symbol val="triangle"/>
            <c:size val="7"/>
          </c:marker>
          <c:trendline>
            <c:trendlineType val="linear"/>
            <c:dispRSqr val="1"/>
            <c:dispEq val="1"/>
            <c:trendlineLbl>
              <c:layout>
                <c:manualLayout>
                  <c:x val="7.2149475790664287E-4"/>
                  <c:y val="-0.11876590663133933"/>
                </c:manualLayout>
              </c:layout>
              <c:numFmt formatCode="General" sourceLinked="0"/>
            </c:trendlineLbl>
          </c:trendline>
          <c:xVal>
            <c:numRef>
              <c:f>'C qz a'!$E$20:$E$22</c:f>
              <c:numCache>
                <c:formatCode>0.0</c:formatCode>
                <c:ptCount val="3"/>
                <c:pt idx="0">
                  <c:v>13.963099839196577</c:v>
                </c:pt>
                <c:pt idx="1">
                  <c:v>10.217418078809521</c:v>
                </c:pt>
                <c:pt idx="2" formatCode="0.00">
                  <c:v>9.01241594152979</c:v>
                </c:pt>
              </c:numCache>
            </c:numRef>
          </c:xVal>
          <c:yVal>
            <c:numRef>
              <c:f>'C qz a'!$I$20:$I$22</c:f>
              <c:numCache>
                <c:formatCode>0.00</c:formatCode>
                <c:ptCount val="3"/>
                <c:pt idx="0">
                  <c:v>1.8886499999999999</c:v>
                </c:pt>
                <c:pt idx="1">
                  <c:v>1.9000666666666666</c:v>
                </c:pt>
                <c:pt idx="2">
                  <c:v>1.8567666666666665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EBA-C84A-B247-AEA8790777B3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EBA-C84A-B247-AEA8790777B3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EBA-C84A-B247-AEA8790777B3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EEBA-C84A-B247-AEA8790777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qz b'!$L$24:$L$30</c:f>
              <c:numCache>
                <c:formatCode>0.00</c:formatCode>
                <c:ptCount val="7"/>
                <c:pt idx="0">
                  <c:v>1.6</c:v>
                </c:pt>
                <c:pt idx="1">
                  <c:v>1.85</c:v>
                </c:pt>
                <c:pt idx="2">
                  <c:v>2</c:v>
                </c:pt>
                <c:pt idx="3">
                  <c:v>2.1</c:v>
                </c:pt>
                <c:pt idx="4">
                  <c:v>2.2999999999999998</c:v>
                </c:pt>
              </c:numCache>
            </c:numRef>
          </c:xVal>
          <c:yVal>
            <c:numRef>
              <c:f>'C qz b'!$M$24:$M$30</c:f>
              <c:numCache>
                <c:formatCode>0.00</c:formatCode>
                <c:ptCount val="7"/>
                <c:pt idx="0">
                  <c:v>1.6280680690140412</c:v>
                </c:pt>
                <c:pt idx="1">
                  <c:v>0.84871277891660579</c:v>
                </c:pt>
                <c:pt idx="2">
                  <c:v>1.628627635572589</c:v>
                </c:pt>
                <c:pt idx="3">
                  <c:v>2.3562792877930416</c:v>
                </c:pt>
                <c:pt idx="4">
                  <c:v>3.9500182305158713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558-0C46-B431-3F269FD4755B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'C qz b'!$L$24:$L$30</c:f>
              <c:numCache>
                <c:formatCode>0.00</c:formatCode>
                <c:ptCount val="7"/>
                <c:pt idx="0">
                  <c:v>1.6</c:v>
                </c:pt>
                <c:pt idx="1">
                  <c:v>1.85</c:v>
                </c:pt>
                <c:pt idx="2">
                  <c:v>2</c:v>
                </c:pt>
                <c:pt idx="3">
                  <c:v>2.1</c:v>
                </c:pt>
                <c:pt idx="4">
                  <c:v>2.2999999999999998</c:v>
                </c:pt>
              </c:numCache>
            </c:numRef>
          </c:xVal>
          <c:yVal>
            <c:numRef>
              <c:f>'C qz b'!$N$24:$N$30</c:f>
              <c:numCache>
                <c:formatCode>0.00</c:formatCode>
                <c:ptCount val="7"/>
                <c:pt idx="0">
                  <c:v>1.4788335606602663</c:v>
                </c:pt>
                <c:pt idx="1">
                  <c:v>0.56706259604620146</c:v>
                </c:pt>
                <c:pt idx="2">
                  <c:v>0.6288494862283478</c:v>
                </c:pt>
                <c:pt idx="3">
                  <c:v>0.82248982780772772</c:v>
                </c:pt>
                <c:pt idx="4">
                  <c:v>1.4802894390116859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558-0C46-B431-3F269FD4755B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'C qz b'!$L$25:$L$31</c:f>
              <c:numCache>
                <c:formatCode>0.00</c:formatCode>
                <c:ptCount val="7"/>
                <c:pt idx="0">
                  <c:v>1.85</c:v>
                </c:pt>
                <c:pt idx="1">
                  <c:v>2</c:v>
                </c:pt>
                <c:pt idx="2">
                  <c:v>2.1</c:v>
                </c:pt>
                <c:pt idx="3">
                  <c:v>2.2999999999999998</c:v>
                </c:pt>
              </c:numCache>
            </c:numRef>
          </c:xVal>
          <c:yVal>
            <c:numRef>
              <c:f>'C qz b'!$O$24:$O$30</c:f>
              <c:numCache>
                <c:formatCode>0.00</c:formatCode>
                <c:ptCount val="7"/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558-0C46-B431-3F269FD475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18031"/>
        <c:axId val="1204982015"/>
      </c:scatterChart>
      <c:valAx>
        <c:axId val="655818031"/>
        <c:scaling>
          <c:orientation val="minMax"/>
          <c:min val="1.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04982015"/>
        <c:crosses val="autoZero"/>
        <c:crossBetween val="midCat"/>
      </c:valAx>
      <c:valAx>
        <c:axId val="120498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5581803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6"/>
          <c:order val="0"/>
          <c:spPr>
            <a:ln w="19050">
              <a:noFill/>
            </a:ln>
          </c:spPr>
          <c:marker>
            <c:symbol val="circle"/>
            <c:size val="6"/>
          </c:marker>
          <c:xVal>
            <c:numRef>
              <c:f>'C qz b'!$E$23:$E$31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'C qz b'!$H$23:$H$31</c:f>
              <c:numCache>
                <c:formatCode>0.00</c:formatCode>
                <c:ptCount val="9"/>
                <c:pt idx="0">
                  <c:v>1.7777500000000002</c:v>
                </c:pt>
                <c:pt idx="1">
                  <c:v>1.7823166666666665</c:v>
                </c:pt>
                <c:pt idx="2">
                  <c:v>1.8397000000000001</c:v>
                </c:pt>
                <c:pt idx="3">
                  <c:v>1.8021833333333332</c:v>
                </c:pt>
                <c:pt idx="4">
                  <c:v>1.7119333333333333</c:v>
                </c:pt>
                <c:pt idx="5">
                  <c:v>1.7135666666666669</c:v>
                </c:pt>
                <c:pt idx="6">
                  <c:v>1.5829</c:v>
                </c:pt>
                <c:pt idx="7">
                  <c:v>1.69425</c:v>
                </c:pt>
                <c:pt idx="8">
                  <c:v>1.7516333333333334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E15-DD49-A11D-64CD417D27A9}"/>
            </c:ext>
          </c:extLst>
        </c:ser>
        <c:ser>
          <c:idx val="7"/>
          <c:order val="1"/>
          <c:spPr>
            <a:ln w="19050">
              <a:noFill/>
            </a:ln>
          </c:spPr>
          <c:marker>
            <c:symbol val="square"/>
            <c:size val="7"/>
          </c:marker>
          <c:xVal>
            <c:numRef>
              <c:f>'C qz b'!$E$23:$E$31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'C qz b'!$G$23:$G$31</c:f>
              <c:numCache>
                <c:formatCode>0.00</c:formatCode>
                <c:ptCount val="9"/>
                <c:pt idx="0">
                  <c:v>2.36205</c:v>
                </c:pt>
                <c:pt idx="1">
                  <c:v>2.3746166666666664</c:v>
                </c:pt>
                <c:pt idx="2">
                  <c:v>2.2574666666666667</c:v>
                </c:pt>
                <c:pt idx="3">
                  <c:v>2.4108833333333335</c:v>
                </c:pt>
                <c:pt idx="4">
                  <c:v>2.3851999999999998</c:v>
                </c:pt>
                <c:pt idx="5">
                  <c:v>2.385933333333333</c:v>
                </c:pt>
                <c:pt idx="6">
                  <c:v>2.4689333333333332</c:v>
                </c:pt>
                <c:pt idx="7">
                  <c:v>2.5150999999999999</c:v>
                </c:pt>
                <c:pt idx="8">
                  <c:v>2.623966666666667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E15-DD49-A11D-64CD417D27A9}"/>
            </c:ext>
          </c:extLst>
        </c:ser>
        <c:ser>
          <c:idx val="8"/>
          <c:order val="2"/>
          <c:spPr>
            <a:ln w="19050">
              <a:noFill/>
            </a:ln>
          </c:spPr>
          <c:marker>
            <c:symbol val="triangle"/>
            <c:size val="7"/>
          </c:marker>
          <c:xVal>
            <c:numRef>
              <c:f>'C qz b'!$E$23:$E$31</c:f>
              <c:numCache>
                <c:formatCode>0.00</c:formatCode>
                <c:ptCount val="9"/>
                <c:pt idx="0" formatCode="0.0">
                  <c:v>10.157780680401382</c:v>
                </c:pt>
                <c:pt idx="1">
                  <c:v>9.6611597604646153</c:v>
                </c:pt>
                <c:pt idx="2" formatCode="0.0">
                  <c:v>8.5219093683422393</c:v>
                </c:pt>
                <c:pt idx="3" formatCode="0.0">
                  <c:v>10.281934695919556</c:v>
                </c:pt>
                <c:pt idx="4" formatCode="0.0">
                  <c:v>9.6630367029662683</c:v>
                </c:pt>
                <c:pt idx="5" formatCode="0.0">
                  <c:v>11.716540445138877</c:v>
                </c:pt>
                <c:pt idx="6" formatCode="0.0">
                  <c:v>14.124975966160333</c:v>
                </c:pt>
                <c:pt idx="7" formatCode="0.0">
                  <c:v>14.07397416299491</c:v>
                </c:pt>
                <c:pt idx="8" formatCode="0.0">
                  <c:v>14.929216856195323</c:v>
                </c:pt>
              </c:numCache>
            </c:numRef>
          </c:xVal>
          <c:yVal>
            <c:numRef>
              <c:f>'C qz b'!$I$23:$I$31</c:f>
              <c:numCache>
                <c:formatCode>0.00</c:formatCode>
                <c:ptCount val="9"/>
                <c:pt idx="0">
                  <c:v>1.7293333333333332</c:v>
                </c:pt>
                <c:pt idx="1">
                  <c:v>1.7256499999999999</c:v>
                </c:pt>
                <c:pt idx="2">
                  <c:v>1.7379166666666663</c:v>
                </c:pt>
                <c:pt idx="3">
                  <c:v>1.8746666666666669</c:v>
                </c:pt>
                <c:pt idx="4">
                  <c:v>1.7305833333333334</c:v>
                </c:pt>
                <c:pt idx="5">
                  <c:v>1.7585666666666668</c:v>
                </c:pt>
                <c:pt idx="6">
                  <c:v>1.6838500000000003</c:v>
                </c:pt>
                <c:pt idx="7">
                  <c:v>1.9853500000000004</c:v>
                </c:pt>
                <c:pt idx="8">
                  <c:v>1.8537166666666665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E15-DD49-A11D-64CD417D27A9}"/>
            </c:ext>
          </c:extLst>
        </c:ser>
        <c:ser>
          <c:idx val="1"/>
          <c:order val="3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E15-DD49-A11D-64CD417D27A9}"/>
            </c:ext>
          </c:extLst>
        </c:ser>
        <c:ser>
          <c:idx val="2"/>
          <c:order val="4"/>
          <c:spPr>
            <a:ln w="19050">
              <a:noFill/>
            </a:ln>
          </c:spP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E15-DD49-A11D-64CD417D27A9}"/>
            </c:ext>
          </c:extLst>
        </c:ser>
        <c:ser>
          <c:idx val="0"/>
          <c:order val="5"/>
          <c:spPr>
            <a:ln w="19050">
              <a:noFill/>
            </a:ln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'C fsp-qz 1  (2)'!#REF!</c:f>
            </c:numRef>
          </c:xVal>
          <c:yVal>
            <c:numRef>
              <c:f>'C fsp-qz 1  (2)'!#REF!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E15-DD49-A11D-64CD417D27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scatterChart>
        <c:scatterStyle val="smoothMarker"/>
        <c:varyColors val="0"/>
        <c:ser>
          <c:idx val="3"/>
          <c:order val="6"/>
          <c:marker>
            <c:symbol val="none"/>
          </c:marker>
          <c:xVal>
            <c:numRef>
              <c:f>'C qz b'!$R$20:$R$36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qz b'!$S$20:$S$36</c:f>
              <c:numCache>
                <c:formatCode>0.00</c:formatCode>
                <c:ptCount val="17"/>
                <c:pt idx="0">
                  <c:v>1.9</c:v>
                </c:pt>
                <c:pt idx="1">
                  <c:v>1.8810123999999999</c:v>
                </c:pt>
                <c:pt idx="2">
                  <c:v>1.8620247999999999</c:v>
                </c:pt>
                <c:pt idx="3">
                  <c:v>1.8430371999999999</c:v>
                </c:pt>
                <c:pt idx="4">
                  <c:v>1.8240495999999999</c:v>
                </c:pt>
                <c:pt idx="5">
                  <c:v>1.8050619999999999</c:v>
                </c:pt>
                <c:pt idx="6">
                  <c:v>1.7860743999999997</c:v>
                </c:pt>
                <c:pt idx="7">
                  <c:v>1.7670868</c:v>
                </c:pt>
                <c:pt idx="8">
                  <c:v>1.7480992</c:v>
                </c:pt>
                <c:pt idx="9">
                  <c:v>1.7291116</c:v>
                </c:pt>
                <c:pt idx="10">
                  <c:v>1.710124</c:v>
                </c:pt>
                <c:pt idx="11">
                  <c:v>1.6911363999999998</c:v>
                </c:pt>
                <c:pt idx="12">
                  <c:v>1.6721488</c:v>
                </c:pt>
                <c:pt idx="13">
                  <c:v>1.6531612</c:v>
                </c:pt>
                <c:pt idx="14">
                  <c:v>1.6341736</c:v>
                </c:pt>
                <c:pt idx="15">
                  <c:v>1.615186</c:v>
                </c:pt>
                <c:pt idx="16">
                  <c:v>1.5961983999999998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DE15-DD49-A11D-64CD417D27A9}"/>
            </c:ext>
          </c:extLst>
        </c:ser>
        <c:ser>
          <c:idx val="4"/>
          <c:order val="7"/>
          <c:marker>
            <c:symbol val="none"/>
          </c:marker>
          <c:xVal>
            <c:numRef>
              <c:f>'C qz b'!$R$20:$R$36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qz b'!$T$20:$T$36</c:f>
              <c:numCache>
                <c:formatCode>0.00</c:formatCode>
                <c:ptCount val="17"/>
                <c:pt idx="0">
                  <c:v>1.9</c:v>
                </c:pt>
                <c:pt idx="1">
                  <c:v>1.9229000000000001</c:v>
                </c:pt>
                <c:pt idx="2">
                  <c:v>1.9458</c:v>
                </c:pt>
                <c:pt idx="3">
                  <c:v>1.9686999999999999</c:v>
                </c:pt>
                <c:pt idx="4">
                  <c:v>1.9915999999999998</c:v>
                </c:pt>
                <c:pt idx="5">
                  <c:v>2.0145</c:v>
                </c:pt>
                <c:pt idx="6">
                  <c:v>2.0373999999999999</c:v>
                </c:pt>
                <c:pt idx="7">
                  <c:v>2.0602999999999998</c:v>
                </c:pt>
                <c:pt idx="8">
                  <c:v>2.0832000000000002</c:v>
                </c:pt>
                <c:pt idx="9">
                  <c:v>2.1061000000000001</c:v>
                </c:pt>
                <c:pt idx="10">
                  <c:v>2.129</c:v>
                </c:pt>
                <c:pt idx="11">
                  <c:v>2.1518999999999999</c:v>
                </c:pt>
                <c:pt idx="12">
                  <c:v>2.1747999999999998</c:v>
                </c:pt>
                <c:pt idx="13">
                  <c:v>2.1977000000000002</c:v>
                </c:pt>
                <c:pt idx="14">
                  <c:v>2.2206000000000001</c:v>
                </c:pt>
                <c:pt idx="15">
                  <c:v>2.2435</c:v>
                </c:pt>
                <c:pt idx="16">
                  <c:v>2.2664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DE15-DD49-A11D-64CD417D27A9}"/>
            </c:ext>
          </c:extLst>
        </c:ser>
        <c:ser>
          <c:idx val="5"/>
          <c:order val="8"/>
          <c:marker>
            <c:symbol val="none"/>
          </c:marker>
          <c:xVal>
            <c:numRef>
              <c:f>'C qz b'!$R$20:$R$36</c:f>
              <c:numCache>
                <c:formatCode>0.00</c:formatCode>
                <c:ptCount val="1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</c:numCache>
            </c:numRef>
          </c:xVal>
          <c:yVal>
            <c:numRef>
              <c:f>'C qz b'!$U$20:$U$36</c:f>
              <c:numCache>
                <c:formatCode>0.00</c:formatCode>
                <c:ptCount val="17"/>
                <c:pt idx="0">
                  <c:v>1.9</c:v>
                </c:pt>
                <c:pt idx="1">
                  <c:v>1.8975</c:v>
                </c:pt>
                <c:pt idx="2">
                  <c:v>1.8949999999999998</c:v>
                </c:pt>
                <c:pt idx="3">
                  <c:v>1.8925000000000001</c:v>
                </c:pt>
                <c:pt idx="4">
                  <c:v>1.89</c:v>
                </c:pt>
                <c:pt idx="5">
                  <c:v>1.8875</c:v>
                </c:pt>
                <c:pt idx="6">
                  <c:v>1.8849999999999998</c:v>
                </c:pt>
                <c:pt idx="7">
                  <c:v>1.8824999999999998</c:v>
                </c:pt>
                <c:pt idx="8">
                  <c:v>1.88</c:v>
                </c:pt>
                <c:pt idx="9">
                  <c:v>1.8774999999999999</c:v>
                </c:pt>
                <c:pt idx="10">
                  <c:v>1.875</c:v>
                </c:pt>
                <c:pt idx="11">
                  <c:v>1.8724999999999998</c:v>
                </c:pt>
                <c:pt idx="12">
                  <c:v>1.8699999999999999</c:v>
                </c:pt>
                <c:pt idx="13">
                  <c:v>1.8674999999999999</c:v>
                </c:pt>
                <c:pt idx="14">
                  <c:v>1.865</c:v>
                </c:pt>
                <c:pt idx="15">
                  <c:v>1.8625</c:v>
                </c:pt>
                <c:pt idx="16">
                  <c:v>1.8599999999999999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DE15-DD49-A11D-64CD417D27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1874975"/>
        <c:axId val="1854029951"/>
      </c:scatterChart>
      <c:valAx>
        <c:axId val="9718749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4029951"/>
        <c:crosses val="autoZero"/>
        <c:crossBetween val="midCat"/>
      </c:valAx>
      <c:valAx>
        <c:axId val="1854029951"/>
        <c:scaling>
          <c:orientation val="minMax"/>
          <c:min val="1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7187497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5.xml"/><Relationship Id="rId2" Type="http://schemas.openxmlformats.org/officeDocument/2006/relationships/chart" Target="../charts/chart64.xml"/><Relationship Id="rId1" Type="http://schemas.openxmlformats.org/officeDocument/2006/relationships/chart" Target="../charts/chart63.xml"/><Relationship Id="rId4" Type="http://schemas.openxmlformats.org/officeDocument/2006/relationships/chart" Target="../charts/chart66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9.xml"/><Relationship Id="rId2" Type="http://schemas.openxmlformats.org/officeDocument/2006/relationships/chart" Target="../charts/chart68.xml"/><Relationship Id="rId1" Type="http://schemas.openxmlformats.org/officeDocument/2006/relationships/chart" Target="../charts/chart67.xml"/><Relationship Id="rId4" Type="http://schemas.openxmlformats.org/officeDocument/2006/relationships/chart" Target="../charts/chart70.xml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3.xml"/><Relationship Id="rId2" Type="http://schemas.openxmlformats.org/officeDocument/2006/relationships/chart" Target="../charts/chart72.xml"/><Relationship Id="rId1" Type="http://schemas.openxmlformats.org/officeDocument/2006/relationships/chart" Target="../charts/chart71.xml"/><Relationship Id="rId4" Type="http://schemas.openxmlformats.org/officeDocument/2006/relationships/chart" Target="../charts/chart74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7.xml"/><Relationship Id="rId2" Type="http://schemas.openxmlformats.org/officeDocument/2006/relationships/chart" Target="../charts/chart76.xml"/><Relationship Id="rId1" Type="http://schemas.openxmlformats.org/officeDocument/2006/relationships/chart" Target="../charts/chart75.xml"/><Relationship Id="rId4" Type="http://schemas.openxmlformats.org/officeDocument/2006/relationships/chart" Target="../charts/chart78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1.xml"/><Relationship Id="rId2" Type="http://schemas.openxmlformats.org/officeDocument/2006/relationships/chart" Target="../charts/chart80.xml"/><Relationship Id="rId1" Type="http://schemas.openxmlformats.org/officeDocument/2006/relationships/chart" Target="../charts/chart79.xml"/><Relationship Id="rId4" Type="http://schemas.openxmlformats.org/officeDocument/2006/relationships/chart" Target="../charts/chart82.xml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5.xml"/><Relationship Id="rId2" Type="http://schemas.openxmlformats.org/officeDocument/2006/relationships/chart" Target="../charts/chart84.xml"/><Relationship Id="rId1" Type="http://schemas.openxmlformats.org/officeDocument/2006/relationships/chart" Target="../charts/chart83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8.xml"/><Relationship Id="rId2" Type="http://schemas.openxmlformats.org/officeDocument/2006/relationships/chart" Target="../charts/chart87.xml"/><Relationship Id="rId1" Type="http://schemas.openxmlformats.org/officeDocument/2006/relationships/chart" Target="../charts/chart86.xml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1.xml"/><Relationship Id="rId2" Type="http://schemas.openxmlformats.org/officeDocument/2006/relationships/chart" Target="../charts/chart90.xml"/><Relationship Id="rId1" Type="http://schemas.openxmlformats.org/officeDocument/2006/relationships/chart" Target="../charts/chart89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4.xml"/><Relationship Id="rId2" Type="http://schemas.openxmlformats.org/officeDocument/2006/relationships/chart" Target="../charts/chart93.xml"/><Relationship Id="rId1" Type="http://schemas.openxmlformats.org/officeDocument/2006/relationships/chart" Target="../charts/chart92.xml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7.xml"/><Relationship Id="rId2" Type="http://schemas.openxmlformats.org/officeDocument/2006/relationships/chart" Target="../charts/chart96.xml"/><Relationship Id="rId1" Type="http://schemas.openxmlformats.org/officeDocument/2006/relationships/chart" Target="../charts/chart95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0.xml"/><Relationship Id="rId2" Type="http://schemas.openxmlformats.org/officeDocument/2006/relationships/chart" Target="../charts/chart99.xml"/><Relationship Id="rId1" Type="http://schemas.openxmlformats.org/officeDocument/2006/relationships/chart" Target="../charts/chart98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3.xml"/><Relationship Id="rId2" Type="http://schemas.openxmlformats.org/officeDocument/2006/relationships/chart" Target="../charts/chart102.xml"/><Relationship Id="rId1" Type="http://schemas.openxmlformats.org/officeDocument/2006/relationships/chart" Target="../charts/chart101.xml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6.xml"/><Relationship Id="rId2" Type="http://schemas.openxmlformats.org/officeDocument/2006/relationships/chart" Target="../charts/chart105.xml"/><Relationship Id="rId1" Type="http://schemas.openxmlformats.org/officeDocument/2006/relationships/chart" Target="../charts/chart104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5.xml"/><Relationship Id="rId3" Type="http://schemas.openxmlformats.org/officeDocument/2006/relationships/chart" Target="../charts/chart30.xml"/><Relationship Id="rId7" Type="http://schemas.openxmlformats.org/officeDocument/2006/relationships/chart" Target="../charts/chart34.xml"/><Relationship Id="rId2" Type="http://schemas.openxmlformats.org/officeDocument/2006/relationships/chart" Target="../charts/chart29.xml"/><Relationship Id="rId1" Type="http://schemas.openxmlformats.org/officeDocument/2006/relationships/chart" Target="../charts/chart28.xml"/><Relationship Id="rId6" Type="http://schemas.openxmlformats.org/officeDocument/2006/relationships/chart" Target="../charts/chart33.xml"/><Relationship Id="rId5" Type="http://schemas.openxmlformats.org/officeDocument/2006/relationships/chart" Target="../charts/chart32.xml"/><Relationship Id="rId4" Type="http://schemas.openxmlformats.org/officeDocument/2006/relationships/chart" Target="../charts/chart31.xml"/><Relationship Id="rId9" Type="http://schemas.openxmlformats.org/officeDocument/2006/relationships/chart" Target="../charts/chart36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9.xml"/><Relationship Id="rId2" Type="http://schemas.openxmlformats.org/officeDocument/2006/relationships/chart" Target="../charts/chart38.xml"/><Relationship Id="rId1" Type="http://schemas.openxmlformats.org/officeDocument/2006/relationships/chart" Target="../charts/chart37.xml"/><Relationship Id="rId6" Type="http://schemas.openxmlformats.org/officeDocument/2006/relationships/chart" Target="../charts/chart42.xml"/><Relationship Id="rId5" Type="http://schemas.openxmlformats.org/officeDocument/2006/relationships/chart" Target="../charts/chart41.xml"/><Relationship Id="rId4" Type="http://schemas.openxmlformats.org/officeDocument/2006/relationships/chart" Target="../charts/chart40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5.xml"/><Relationship Id="rId2" Type="http://schemas.openxmlformats.org/officeDocument/2006/relationships/chart" Target="../charts/chart44.xml"/><Relationship Id="rId1" Type="http://schemas.openxmlformats.org/officeDocument/2006/relationships/chart" Target="../charts/chart43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chart" Target="../charts/chart53.xml"/><Relationship Id="rId3" Type="http://schemas.openxmlformats.org/officeDocument/2006/relationships/chart" Target="../charts/chart48.xml"/><Relationship Id="rId7" Type="http://schemas.openxmlformats.org/officeDocument/2006/relationships/chart" Target="../charts/chart52.xml"/><Relationship Id="rId2" Type="http://schemas.openxmlformats.org/officeDocument/2006/relationships/chart" Target="../charts/chart47.xml"/><Relationship Id="rId1" Type="http://schemas.openxmlformats.org/officeDocument/2006/relationships/chart" Target="../charts/chart46.xml"/><Relationship Id="rId6" Type="http://schemas.openxmlformats.org/officeDocument/2006/relationships/chart" Target="../charts/chart51.xml"/><Relationship Id="rId5" Type="http://schemas.openxmlformats.org/officeDocument/2006/relationships/chart" Target="../charts/chart50.xml"/><Relationship Id="rId4" Type="http://schemas.openxmlformats.org/officeDocument/2006/relationships/chart" Target="../charts/chart49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5.xml"/><Relationship Id="rId1" Type="http://schemas.openxmlformats.org/officeDocument/2006/relationships/chart" Target="../charts/chart54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8.xml"/><Relationship Id="rId2" Type="http://schemas.openxmlformats.org/officeDocument/2006/relationships/chart" Target="../charts/chart57.xml"/><Relationship Id="rId1" Type="http://schemas.openxmlformats.org/officeDocument/2006/relationships/chart" Target="../charts/chart56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1.xml"/><Relationship Id="rId2" Type="http://schemas.openxmlformats.org/officeDocument/2006/relationships/chart" Target="../charts/chart60.xml"/><Relationship Id="rId1" Type="http://schemas.openxmlformats.org/officeDocument/2006/relationships/chart" Target="../charts/chart59.xml"/><Relationship Id="rId4" Type="http://schemas.openxmlformats.org/officeDocument/2006/relationships/chart" Target="../charts/chart6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5</xdr:row>
      <xdr:rowOff>0</xdr:rowOff>
    </xdr:from>
    <xdr:to>
      <xdr:col>13</xdr:col>
      <xdr:colOff>519899</xdr:colOff>
      <xdr:row>45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54E533B-30F4-478C-A055-7B42816E3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" y="1457325"/>
          <a:ext cx="7825574" cy="7772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</xdr:row>
      <xdr:rowOff>419100</xdr:rowOff>
    </xdr:from>
    <xdr:to>
      <xdr:col>28</xdr:col>
      <xdr:colOff>510374</xdr:colOff>
      <xdr:row>45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D38A25-8492-49BF-992D-DB6265C5F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1447800"/>
          <a:ext cx="7825574" cy="777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9525</xdr:rowOff>
    </xdr:from>
    <xdr:to>
      <xdr:col>13</xdr:col>
      <xdr:colOff>457200</xdr:colOff>
      <xdr:row>92</xdr:row>
      <xdr:rowOff>27388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DFD296B-3C8C-4379-A6E6-14C9B7077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0277475"/>
          <a:ext cx="7772400" cy="8018863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</xdr:colOff>
      <xdr:row>50</xdr:row>
      <xdr:rowOff>9525</xdr:rowOff>
    </xdr:from>
    <xdr:to>
      <xdr:col>28</xdr:col>
      <xdr:colOff>466725</xdr:colOff>
      <xdr:row>92</xdr:row>
      <xdr:rowOff>27388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47810F-8D79-4220-8DCF-E57A95CE7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3125" y="10277475"/>
          <a:ext cx="7772400" cy="8018863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95</xdr:row>
      <xdr:rowOff>0</xdr:rowOff>
    </xdr:from>
    <xdr:to>
      <xdr:col>13</xdr:col>
      <xdr:colOff>466725</xdr:colOff>
      <xdr:row>137</xdr:row>
      <xdr:rowOff>72724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E3F853-FD16-476B-8C39-0B1809847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" y="19078575"/>
          <a:ext cx="7772400" cy="807372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95</xdr:row>
      <xdr:rowOff>0</xdr:rowOff>
    </xdr:from>
    <xdr:to>
      <xdr:col>28</xdr:col>
      <xdr:colOff>457200</xdr:colOff>
      <xdr:row>137</xdr:row>
      <xdr:rowOff>72724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6D2496-112B-4049-B3AD-BED1C78FF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19078575"/>
          <a:ext cx="7772400" cy="80737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13</xdr:col>
      <xdr:colOff>457200</xdr:colOff>
      <xdr:row>186</xdr:row>
      <xdr:rowOff>50423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75E584A-ECDF-4EF7-9EDA-21BEA91A4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9108400"/>
          <a:ext cx="7772400" cy="786092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145</xdr:row>
      <xdr:rowOff>0</xdr:rowOff>
    </xdr:from>
    <xdr:to>
      <xdr:col>28</xdr:col>
      <xdr:colOff>457200</xdr:colOff>
      <xdr:row>186</xdr:row>
      <xdr:rowOff>50423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EA7A291-9928-4D56-B462-8277F91B2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29108400"/>
          <a:ext cx="7772400" cy="78609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13</xdr:col>
      <xdr:colOff>457200</xdr:colOff>
      <xdr:row>229</xdr:row>
      <xdr:rowOff>152400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03EFA4D-2D64-49CE-9CA0-7531E0333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7728525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189</xdr:row>
      <xdr:rowOff>0</xdr:rowOff>
    </xdr:from>
    <xdr:to>
      <xdr:col>28</xdr:col>
      <xdr:colOff>457200</xdr:colOff>
      <xdr:row>229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9647AF-2D6A-4862-84EC-912EB92E8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37728525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13</xdr:col>
      <xdr:colOff>545723</xdr:colOff>
      <xdr:row>272</xdr:row>
      <xdr:rowOff>152400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23A5B68-7FDD-4E0F-90B4-9525D0A4A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6158150"/>
          <a:ext cx="7860923" cy="7772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232</xdr:row>
      <xdr:rowOff>0</xdr:rowOff>
    </xdr:from>
    <xdr:to>
      <xdr:col>28</xdr:col>
      <xdr:colOff>545723</xdr:colOff>
      <xdr:row>272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EC2B854-52FD-4F6D-AC74-B9A23CD24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46158150"/>
          <a:ext cx="7860923" cy="777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281</xdr:row>
      <xdr:rowOff>0</xdr:rowOff>
    </xdr:from>
    <xdr:to>
      <xdr:col>13</xdr:col>
      <xdr:colOff>457200</xdr:colOff>
      <xdr:row>321</xdr:row>
      <xdr:rowOff>152400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7D8AFDA-95CA-49C6-AD01-2AE409AC2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5997475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281</xdr:row>
      <xdr:rowOff>0</xdr:rowOff>
    </xdr:from>
    <xdr:to>
      <xdr:col>28</xdr:col>
      <xdr:colOff>457200</xdr:colOff>
      <xdr:row>321</xdr:row>
      <xdr:rowOff>152400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811F4A1-BA44-4AF4-87B4-3499939EB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55997475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325</xdr:row>
      <xdr:rowOff>0</xdr:rowOff>
    </xdr:from>
    <xdr:to>
      <xdr:col>14</xdr:col>
      <xdr:colOff>141591</xdr:colOff>
      <xdr:row>365</xdr:row>
      <xdr:rowOff>152400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F16C81E-3873-4067-B715-4AA660603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4617600"/>
          <a:ext cx="8066391" cy="7772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325</xdr:row>
      <xdr:rowOff>0</xdr:rowOff>
    </xdr:from>
    <xdr:to>
      <xdr:col>29</xdr:col>
      <xdr:colOff>141591</xdr:colOff>
      <xdr:row>365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5AC814C-10BC-48B0-8DA3-89EEECA25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64617600"/>
          <a:ext cx="8066391" cy="777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368</xdr:row>
      <xdr:rowOff>0</xdr:rowOff>
    </xdr:from>
    <xdr:to>
      <xdr:col>14</xdr:col>
      <xdr:colOff>141591</xdr:colOff>
      <xdr:row>408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D382D46-0E3A-46EF-81E3-47E9180F1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73047225"/>
          <a:ext cx="8066391" cy="7772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368</xdr:row>
      <xdr:rowOff>0</xdr:rowOff>
    </xdr:from>
    <xdr:to>
      <xdr:col>29</xdr:col>
      <xdr:colOff>141591</xdr:colOff>
      <xdr:row>408</xdr:row>
      <xdr:rowOff>152400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2C4F960-EAEC-44AF-BC13-A2DE90942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73047225"/>
          <a:ext cx="8066391" cy="777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418</xdr:row>
      <xdr:rowOff>0</xdr:rowOff>
    </xdr:from>
    <xdr:to>
      <xdr:col>13</xdr:col>
      <xdr:colOff>457200</xdr:colOff>
      <xdr:row>458</xdr:row>
      <xdr:rowOff>152400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9A86664-343C-4238-ADE4-F54A492F6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8307705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418</xdr:row>
      <xdr:rowOff>0</xdr:rowOff>
    </xdr:from>
    <xdr:to>
      <xdr:col>28</xdr:col>
      <xdr:colOff>457200</xdr:colOff>
      <xdr:row>458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61784BB-CC7B-4FF5-B385-6DFE59AB3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8307705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13</xdr:col>
      <xdr:colOff>457200</xdr:colOff>
      <xdr:row>504</xdr:row>
      <xdr:rowOff>46765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19881ED-8507-4A1C-A98E-EC5CD2026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91697175"/>
          <a:ext cx="7772400" cy="804776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462</xdr:row>
      <xdr:rowOff>0</xdr:rowOff>
    </xdr:from>
    <xdr:to>
      <xdr:col>28</xdr:col>
      <xdr:colOff>457200</xdr:colOff>
      <xdr:row>504</xdr:row>
      <xdr:rowOff>46765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EFFAC26-4C74-499D-ACD7-0212A9B49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91697175"/>
          <a:ext cx="7772400" cy="80477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13</xdr:col>
      <xdr:colOff>457200</xdr:colOff>
      <xdr:row>549</xdr:row>
      <xdr:rowOff>46765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72870EA-DC57-41BB-A711-13AFE99EF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00507800"/>
          <a:ext cx="7772400" cy="804776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507</xdr:row>
      <xdr:rowOff>0</xdr:rowOff>
    </xdr:from>
    <xdr:to>
      <xdr:col>28</xdr:col>
      <xdr:colOff>457200</xdr:colOff>
      <xdr:row>549</xdr:row>
      <xdr:rowOff>46765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5B5023D-686E-4051-A6EA-AD3CAB9E4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100507800"/>
          <a:ext cx="7772400" cy="80477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557</xdr:row>
      <xdr:rowOff>0</xdr:rowOff>
    </xdr:from>
    <xdr:to>
      <xdr:col>13</xdr:col>
      <xdr:colOff>457200</xdr:colOff>
      <xdr:row>597</xdr:row>
      <xdr:rowOff>152400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7AD485B-CDDE-4EFB-A4F8-B0871B52E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10537625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557</xdr:row>
      <xdr:rowOff>0</xdr:rowOff>
    </xdr:from>
    <xdr:to>
      <xdr:col>28</xdr:col>
      <xdr:colOff>457200</xdr:colOff>
      <xdr:row>597</xdr:row>
      <xdr:rowOff>152400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D725DE0-2B2E-43A7-A665-A1843206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110537625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601</xdr:row>
      <xdr:rowOff>0</xdr:rowOff>
    </xdr:from>
    <xdr:to>
      <xdr:col>13</xdr:col>
      <xdr:colOff>457200</xdr:colOff>
      <xdr:row>642</xdr:row>
      <xdr:rowOff>121243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17127F0-52CA-41F4-A4D9-95E0452FF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19157750"/>
          <a:ext cx="7772400" cy="79317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601</xdr:row>
      <xdr:rowOff>0</xdr:rowOff>
    </xdr:from>
    <xdr:to>
      <xdr:col>28</xdr:col>
      <xdr:colOff>457200</xdr:colOff>
      <xdr:row>642</xdr:row>
      <xdr:rowOff>121243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3BCE5E0-84D7-4FBF-BE66-F8E3CB3B8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119157750"/>
          <a:ext cx="7772400" cy="7931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645</xdr:row>
      <xdr:rowOff>0</xdr:rowOff>
    </xdr:from>
    <xdr:to>
      <xdr:col>13</xdr:col>
      <xdr:colOff>457200</xdr:colOff>
      <xdr:row>686</xdr:row>
      <xdr:rowOff>121243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FA1F3BC-2148-420F-B1D7-653840D27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27777875"/>
          <a:ext cx="7772400" cy="79317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645</xdr:row>
      <xdr:rowOff>0</xdr:rowOff>
    </xdr:from>
    <xdr:to>
      <xdr:col>28</xdr:col>
      <xdr:colOff>457200</xdr:colOff>
      <xdr:row>686</xdr:row>
      <xdr:rowOff>121243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34104FB-1373-45B2-86FE-378C144F5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127777875"/>
          <a:ext cx="7772400" cy="7931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693</xdr:row>
      <xdr:rowOff>0</xdr:rowOff>
    </xdr:from>
    <xdr:to>
      <xdr:col>13</xdr:col>
      <xdr:colOff>457200</xdr:colOff>
      <xdr:row>734</xdr:row>
      <xdr:rowOff>41210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3E54D23-AE62-46BE-9911-05A4A3DBF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7426700"/>
          <a:ext cx="7772400" cy="785171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693</xdr:row>
      <xdr:rowOff>0</xdr:rowOff>
    </xdr:from>
    <xdr:to>
      <xdr:col>28</xdr:col>
      <xdr:colOff>457200</xdr:colOff>
      <xdr:row>734</xdr:row>
      <xdr:rowOff>41210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F83F1E3-6F12-4C38-9871-17AFC21B3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137426700"/>
          <a:ext cx="7772400" cy="7851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738</xdr:row>
      <xdr:rowOff>0</xdr:rowOff>
    </xdr:from>
    <xdr:to>
      <xdr:col>13</xdr:col>
      <xdr:colOff>457200</xdr:colOff>
      <xdr:row>779</xdr:row>
      <xdr:rowOff>23585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C20201B-BC5B-4BE1-BF68-3C8C86CE4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46237325"/>
          <a:ext cx="7772400" cy="783408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738</xdr:row>
      <xdr:rowOff>0</xdr:rowOff>
    </xdr:from>
    <xdr:to>
      <xdr:col>28</xdr:col>
      <xdr:colOff>457200</xdr:colOff>
      <xdr:row>779</xdr:row>
      <xdr:rowOff>23585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810C1A-CFAE-400D-B259-B103B8DEB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146237325"/>
          <a:ext cx="7772400" cy="78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782</xdr:row>
      <xdr:rowOff>0</xdr:rowOff>
    </xdr:from>
    <xdr:to>
      <xdr:col>13</xdr:col>
      <xdr:colOff>474685</xdr:colOff>
      <xdr:row>822</xdr:row>
      <xdr:rowOff>152400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4DE9466-834D-4803-BE9E-BBAEFB4DA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54857450"/>
          <a:ext cx="7789885" cy="7772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782</xdr:row>
      <xdr:rowOff>0</xdr:rowOff>
    </xdr:from>
    <xdr:to>
      <xdr:col>28</xdr:col>
      <xdr:colOff>474685</xdr:colOff>
      <xdr:row>822</xdr:row>
      <xdr:rowOff>152400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C9BF37B-2B06-4A38-980C-B6D2E1C2A1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0" y="154857450"/>
          <a:ext cx="7789885" cy="77724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785585</xdr:colOff>
      <xdr:row>41</xdr:row>
      <xdr:rowOff>185299</xdr:rowOff>
    </xdr:from>
    <xdr:to>
      <xdr:col>11</xdr:col>
      <xdr:colOff>449337</xdr:colOff>
      <xdr:row>60</xdr:row>
      <xdr:rowOff>139578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C53BDC8-D96B-164A-8629-65FCDED85E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279400</xdr:colOff>
      <xdr:row>28</xdr:row>
      <xdr:rowOff>116115</xdr:rowOff>
    </xdr:from>
    <xdr:to>
      <xdr:col>5</xdr:col>
      <xdr:colOff>640080</xdr:colOff>
      <xdr:row>48</xdr:row>
      <xdr:rowOff>90714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8D3B71D2-2C32-DE4D-B606-9CA455AF04A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226890</xdr:colOff>
      <xdr:row>28</xdr:row>
      <xdr:rowOff>133788</xdr:rowOff>
    </xdr:from>
    <xdr:to>
      <xdr:col>17</xdr:col>
      <xdr:colOff>717373</xdr:colOff>
      <xdr:row>49</xdr:row>
      <xdr:rowOff>120431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137BECE2-7E25-1D44-82CE-60C3D4CBBA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119770</xdr:colOff>
      <xdr:row>49</xdr:row>
      <xdr:rowOff>144250</xdr:rowOff>
    </xdr:from>
    <xdr:to>
      <xdr:col>5</xdr:col>
      <xdr:colOff>119770</xdr:colOff>
      <xdr:row>73</xdr:row>
      <xdr:rowOff>24981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B27BE60A-1824-383F-287D-A36895FE739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397894</xdr:colOff>
      <xdr:row>22</xdr:row>
      <xdr:rowOff>138489</xdr:rowOff>
    </xdr:from>
    <xdr:to>
      <xdr:col>11</xdr:col>
      <xdr:colOff>70234</xdr:colOff>
      <xdr:row>41</xdr:row>
      <xdr:rowOff>92769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B680BA07-C1D5-924A-95FC-9B90E519FF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279400</xdr:colOff>
      <xdr:row>22</xdr:row>
      <xdr:rowOff>25400</xdr:rowOff>
    </xdr:from>
    <xdr:to>
      <xdr:col>5</xdr:col>
      <xdr:colOff>640080</xdr:colOff>
      <xdr:row>42</xdr:row>
      <xdr:rowOff>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B0B4B414-6C56-FC45-B4BB-6D0A698E664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166414</xdr:colOff>
      <xdr:row>29</xdr:row>
      <xdr:rowOff>52507</xdr:rowOff>
    </xdr:from>
    <xdr:to>
      <xdr:col>17</xdr:col>
      <xdr:colOff>656897</xdr:colOff>
      <xdr:row>50</xdr:row>
      <xdr:rowOff>39150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8B908E5D-A5AF-0648-901F-F66F7B6FCD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46</xdr:row>
      <xdr:rowOff>0</xdr:rowOff>
    </xdr:from>
    <xdr:to>
      <xdr:col>6</xdr:col>
      <xdr:colOff>360680</xdr:colOff>
      <xdr:row>65</xdr:row>
      <xdr:rowOff>162339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592F776E-1E3C-F448-86CD-DA7C6EACF21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125846</xdr:colOff>
      <xdr:row>31</xdr:row>
      <xdr:rowOff>135544</xdr:rowOff>
    </xdr:from>
    <xdr:to>
      <xdr:col>11</xdr:col>
      <xdr:colOff>621146</xdr:colOff>
      <xdr:row>50</xdr:row>
      <xdr:rowOff>101369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421771DD-0421-C041-84BC-F229FBA527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279400</xdr:colOff>
      <xdr:row>27</xdr:row>
      <xdr:rowOff>25400</xdr:rowOff>
    </xdr:from>
    <xdr:to>
      <xdr:col>5</xdr:col>
      <xdr:colOff>640080</xdr:colOff>
      <xdr:row>47</xdr:row>
      <xdr:rowOff>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6F1F1A56-9FA0-D74F-8469-798CB2D6CDF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572814</xdr:colOff>
      <xdr:row>32</xdr:row>
      <xdr:rowOff>32187</xdr:rowOff>
    </xdr:from>
    <xdr:to>
      <xdr:col>17</xdr:col>
      <xdr:colOff>237797</xdr:colOff>
      <xdr:row>53</xdr:row>
      <xdr:rowOff>18830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D603CB3A-8AFE-AA43-AE49-79BE8C51219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49</xdr:row>
      <xdr:rowOff>0</xdr:rowOff>
    </xdr:from>
    <xdr:to>
      <xdr:col>5</xdr:col>
      <xdr:colOff>360680</xdr:colOff>
      <xdr:row>68</xdr:row>
      <xdr:rowOff>165100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66FAFBCF-EAF4-CB4B-B865-23FE908B21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125846</xdr:colOff>
      <xdr:row>25</xdr:row>
      <xdr:rowOff>152400</xdr:rowOff>
    </xdr:from>
    <xdr:to>
      <xdr:col>12</xdr:col>
      <xdr:colOff>127000</xdr:colOff>
      <xdr:row>45</xdr:row>
      <xdr:rowOff>101369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8BC5BAAE-0487-664E-9B98-1EEEAD13F68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279400</xdr:colOff>
      <xdr:row>22</xdr:row>
      <xdr:rowOff>25400</xdr:rowOff>
    </xdr:from>
    <xdr:to>
      <xdr:col>5</xdr:col>
      <xdr:colOff>640080</xdr:colOff>
      <xdr:row>42</xdr:row>
      <xdr:rowOff>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F5878152-A0E4-C441-9105-2FFB9D399E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179114</xdr:colOff>
      <xdr:row>27</xdr:row>
      <xdr:rowOff>44887</xdr:rowOff>
    </xdr:from>
    <xdr:to>
      <xdr:col>18</xdr:col>
      <xdr:colOff>669597</xdr:colOff>
      <xdr:row>48</xdr:row>
      <xdr:rowOff>31530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84A40548-A4BA-DC46-9AC3-C621F43A839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44</xdr:row>
      <xdr:rowOff>0</xdr:rowOff>
    </xdr:from>
    <xdr:to>
      <xdr:col>5</xdr:col>
      <xdr:colOff>360680</xdr:colOff>
      <xdr:row>63</xdr:row>
      <xdr:rowOff>165100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43AB07B0-43E9-FB49-A661-2A0D02AC68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125846</xdr:colOff>
      <xdr:row>25</xdr:row>
      <xdr:rowOff>152400</xdr:rowOff>
    </xdr:from>
    <xdr:to>
      <xdr:col>12</xdr:col>
      <xdr:colOff>127000</xdr:colOff>
      <xdr:row>45</xdr:row>
      <xdr:rowOff>101369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DF9888C5-3888-D94A-8465-36012A740FB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279400</xdr:colOff>
      <xdr:row>22</xdr:row>
      <xdr:rowOff>25400</xdr:rowOff>
    </xdr:from>
    <xdr:to>
      <xdr:col>5</xdr:col>
      <xdr:colOff>640080</xdr:colOff>
      <xdr:row>42</xdr:row>
      <xdr:rowOff>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D9DF9C43-69E9-E947-A810-67B507148F0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179114</xdr:colOff>
      <xdr:row>27</xdr:row>
      <xdr:rowOff>44887</xdr:rowOff>
    </xdr:from>
    <xdr:to>
      <xdr:col>18</xdr:col>
      <xdr:colOff>669597</xdr:colOff>
      <xdr:row>48</xdr:row>
      <xdr:rowOff>31530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6D1B9C55-7699-634D-AC31-968CC318F92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44</xdr:row>
      <xdr:rowOff>0</xdr:rowOff>
    </xdr:from>
    <xdr:to>
      <xdr:col>5</xdr:col>
      <xdr:colOff>360680</xdr:colOff>
      <xdr:row>63</xdr:row>
      <xdr:rowOff>165100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D1299ECF-76BE-A24B-BF2A-B976605DD9D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450850</xdr:colOff>
      <xdr:row>28</xdr:row>
      <xdr:rowOff>120650</xdr:rowOff>
    </xdr:from>
    <xdr:to>
      <xdr:col>26</xdr:col>
      <xdr:colOff>190500</xdr:colOff>
      <xdr:row>43</xdr:row>
      <xdr:rowOff>114300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63865188-FFAF-A50C-314E-30701E095C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21</xdr:col>
      <xdr:colOff>514350</xdr:colOff>
      <xdr:row>8</xdr:row>
      <xdr:rowOff>146050</xdr:rowOff>
    </xdr:from>
    <xdr:to>
      <xdr:col>27</xdr:col>
      <xdr:colOff>177800</xdr:colOff>
      <xdr:row>27</xdr:row>
      <xdr:rowOff>139700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31B7712F-4F8D-226D-E6E3-CC0C7260B5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111760</xdr:colOff>
      <xdr:row>38</xdr:row>
      <xdr:rowOff>111760</xdr:rowOff>
    </xdr:from>
    <xdr:to>
      <xdr:col>20</xdr:col>
      <xdr:colOff>721360</xdr:colOff>
      <xdr:row>54</xdr:row>
      <xdr:rowOff>173990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FC171B3C-0AB4-AC43-A868-12794BEAAB0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478743</xdr:colOff>
      <xdr:row>19</xdr:row>
      <xdr:rowOff>122311</xdr:rowOff>
    </xdr:from>
    <xdr:to>
      <xdr:col>27</xdr:col>
      <xdr:colOff>142193</xdr:colOff>
      <xdr:row>38</xdr:row>
      <xdr:rowOff>115962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2543DA27-5BE8-2249-A22C-5FDCC9C037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52414</xdr:colOff>
      <xdr:row>42</xdr:row>
      <xdr:rowOff>4939</xdr:rowOff>
    </xdr:from>
    <xdr:to>
      <xdr:col>20</xdr:col>
      <xdr:colOff>662014</xdr:colOff>
      <xdr:row>58</xdr:row>
      <xdr:rowOff>79037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1FA4130A-8C43-0245-9453-4943ACA808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0</xdr:colOff>
      <xdr:row>61</xdr:row>
      <xdr:rowOff>0</xdr:rowOff>
    </xdr:from>
    <xdr:to>
      <xdr:col>20</xdr:col>
      <xdr:colOff>609600</xdr:colOff>
      <xdr:row>77</xdr:row>
      <xdr:rowOff>62229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70D49CB4-97C6-2943-B8CC-FE3FBE62C9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478743</xdr:colOff>
      <xdr:row>17</xdr:row>
      <xdr:rowOff>122311</xdr:rowOff>
    </xdr:from>
    <xdr:to>
      <xdr:col>27</xdr:col>
      <xdr:colOff>142193</xdr:colOff>
      <xdr:row>36</xdr:row>
      <xdr:rowOff>115962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30048D2D-C624-D44B-8622-F9D623BC45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52414</xdr:colOff>
      <xdr:row>40</xdr:row>
      <xdr:rowOff>4939</xdr:rowOff>
    </xdr:from>
    <xdr:to>
      <xdr:col>20</xdr:col>
      <xdr:colOff>662014</xdr:colOff>
      <xdr:row>56</xdr:row>
      <xdr:rowOff>79037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D3D85124-9061-B946-9E63-C7290D618F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0</xdr:colOff>
      <xdr:row>59</xdr:row>
      <xdr:rowOff>0</xdr:rowOff>
    </xdr:from>
    <xdr:to>
      <xdr:col>20</xdr:col>
      <xdr:colOff>609600</xdr:colOff>
      <xdr:row>75</xdr:row>
      <xdr:rowOff>62229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D012AD63-0986-F045-BA4D-F44C513FC3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478743</xdr:colOff>
      <xdr:row>17</xdr:row>
      <xdr:rowOff>122311</xdr:rowOff>
    </xdr:from>
    <xdr:to>
      <xdr:col>27</xdr:col>
      <xdr:colOff>142193</xdr:colOff>
      <xdr:row>36</xdr:row>
      <xdr:rowOff>115962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2548BE2B-D8F4-AA44-A4D4-1CB1ACF5BB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654050</xdr:colOff>
      <xdr:row>37</xdr:row>
      <xdr:rowOff>133350</xdr:rowOff>
    </xdr:from>
    <xdr:to>
      <xdr:col>19</xdr:col>
      <xdr:colOff>273050</xdr:colOff>
      <xdr:row>52</xdr:row>
      <xdr:rowOff>19050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0B5C177D-4FE0-58A2-EABF-A82D4C79999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0</xdr:colOff>
      <xdr:row>41</xdr:row>
      <xdr:rowOff>0</xdr:rowOff>
    </xdr:from>
    <xdr:to>
      <xdr:col>27</xdr:col>
      <xdr:colOff>444500</xdr:colOff>
      <xdr:row>55</xdr:row>
      <xdr:rowOff>76200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id="{32B1B25A-8008-7F46-A274-6EBF6EA90D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478743</xdr:colOff>
      <xdr:row>17</xdr:row>
      <xdr:rowOff>122311</xdr:rowOff>
    </xdr:from>
    <xdr:to>
      <xdr:col>27</xdr:col>
      <xdr:colOff>142193</xdr:colOff>
      <xdr:row>36</xdr:row>
      <xdr:rowOff>115962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8DF7EBEC-6C5A-B245-B572-77009C2A6D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654050</xdr:colOff>
      <xdr:row>37</xdr:row>
      <xdr:rowOff>133350</xdr:rowOff>
    </xdr:from>
    <xdr:to>
      <xdr:col>19</xdr:col>
      <xdr:colOff>273050</xdr:colOff>
      <xdr:row>52</xdr:row>
      <xdr:rowOff>19050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DCC6474E-F04B-B949-B035-B8630089680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41</xdr:row>
      <xdr:rowOff>0</xdr:rowOff>
    </xdr:from>
    <xdr:to>
      <xdr:col>26</xdr:col>
      <xdr:colOff>448733</xdr:colOff>
      <xdr:row>55</xdr:row>
      <xdr:rowOff>71967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415C5F13-9A1F-BD49-AA08-9A74AEDB70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382034</xdr:colOff>
      <xdr:row>82</xdr:row>
      <xdr:rowOff>201897</xdr:rowOff>
    </xdr:from>
    <xdr:to>
      <xdr:col>21</xdr:col>
      <xdr:colOff>36811</xdr:colOff>
      <xdr:row>111</xdr:row>
      <xdr:rowOff>175195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5F29E9F5-8C81-4F55-612E-FA2396ED71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31917</xdr:colOff>
      <xdr:row>82</xdr:row>
      <xdr:rowOff>199872</xdr:rowOff>
    </xdr:from>
    <xdr:to>
      <xdr:col>32</xdr:col>
      <xdr:colOff>324667</xdr:colOff>
      <xdr:row>111</xdr:row>
      <xdr:rowOff>43553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6ADD3A9D-645B-504F-B659-2F8E25201F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406523</xdr:colOff>
      <xdr:row>113</xdr:row>
      <xdr:rowOff>110470</xdr:rowOff>
    </xdr:from>
    <xdr:to>
      <xdr:col>14</xdr:col>
      <xdr:colOff>299029</xdr:colOff>
      <xdr:row>141</xdr:row>
      <xdr:rowOff>168411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id="{D4ECEA78-BD43-724E-894D-E9949DC542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19</xdr:col>
      <xdr:colOff>712715</xdr:colOff>
      <xdr:row>123</xdr:row>
      <xdr:rowOff>43597</xdr:rowOff>
    </xdr:from>
    <xdr:to>
      <xdr:col>31</xdr:col>
      <xdr:colOff>668593</xdr:colOff>
      <xdr:row>151</xdr:row>
      <xdr:rowOff>110503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id="{39CA41A4-39CA-C846-AE58-48DE1FBD27D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36</xdr:col>
      <xdr:colOff>334433</xdr:colOff>
      <xdr:row>71</xdr:row>
      <xdr:rowOff>101600</xdr:rowOff>
    </xdr:from>
    <xdr:to>
      <xdr:col>46</xdr:col>
      <xdr:colOff>284789</xdr:colOff>
      <xdr:row>99</xdr:row>
      <xdr:rowOff>171795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33F674D9-4879-A548-8FD7-5968877ED7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43</xdr:col>
      <xdr:colOff>572911</xdr:colOff>
      <xdr:row>68</xdr:row>
      <xdr:rowOff>50799</xdr:rowOff>
    </xdr:from>
    <xdr:to>
      <xdr:col>52</xdr:col>
      <xdr:colOff>50800</xdr:colOff>
      <xdr:row>96</xdr:row>
      <xdr:rowOff>127000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id="{BCDBF8C1-931E-0C4F-A18E-E3EA154BBE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62</xdr:col>
      <xdr:colOff>78804</xdr:colOff>
      <xdr:row>99</xdr:row>
      <xdr:rowOff>23923</xdr:rowOff>
    </xdr:from>
    <xdr:to>
      <xdr:col>72</xdr:col>
      <xdr:colOff>293742</xdr:colOff>
      <xdr:row>127</xdr:row>
      <xdr:rowOff>86722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2F5DB339-6CEF-0A47-89F5-35AE56AE57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66</xdr:col>
      <xdr:colOff>399355</xdr:colOff>
      <xdr:row>147</xdr:row>
      <xdr:rowOff>82344</xdr:rowOff>
    </xdr:from>
    <xdr:to>
      <xdr:col>76</xdr:col>
      <xdr:colOff>653272</xdr:colOff>
      <xdr:row>175</xdr:row>
      <xdr:rowOff>136171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95FEAC5B-137B-B941-8C1C-546A41F065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63</xdr:col>
      <xdr:colOff>617344</xdr:colOff>
      <xdr:row>75</xdr:row>
      <xdr:rowOff>81191</xdr:rowOff>
    </xdr:from>
    <xdr:to>
      <xdr:col>74</xdr:col>
      <xdr:colOff>173665</xdr:colOff>
      <xdr:row>103</xdr:row>
      <xdr:rowOff>157128</xdr:rowOff>
    </xdr:to>
    <xdr:graphicFrame macro="">
      <xdr:nvGraphicFramePr>
        <xdr:cNvPr id="12" name="Диаграмма 11">
          <a:extLst>
            <a:ext uri="{FF2B5EF4-FFF2-40B4-BE49-F238E27FC236}">
              <a16:creationId xmlns:a16="http://schemas.microsoft.com/office/drawing/2014/main" id="{33F65543-1C7F-3046-800F-9AB83E57E1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72</xdr:col>
      <xdr:colOff>584563</xdr:colOff>
      <xdr:row>67</xdr:row>
      <xdr:rowOff>83611</xdr:rowOff>
    </xdr:from>
    <xdr:to>
      <xdr:col>83</xdr:col>
      <xdr:colOff>4240</xdr:colOff>
      <xdr:row>95</xdr:row>
      <xdr:rowOff>138220</xdr:rowOff>
    </xdr:to>
    <xdr:graphicFrame macro="">
      <xdr:nvGraphicFramePr>
        <xdr:cNvPr id="13" name="Диаграмма 12">
          <a:extLst>
            <a:ext uri="{FF2B5EF4-FFF2-40B4-BE49-F238E27FC236}">
              <a16:creationId xmlns:a16="http://schemas.microsoft.com/office/drawing/2014/main" id="{777DDDFA-B668-874F-8E4A-A7B4AA39DF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84</xdr:col>
      <xdr:colOff>583969</xdr:colOff>
      <xdr:row>97</xdr:row>
      <xdr:rowOff>155935</xdr:rowOff>
    </xdr:from>
    <xdr:to>
      <xdr:col>93</xdr:col>
      <xdr:colOff>538404</xdr:colOff>
      <xdr:row>126</xdr:row>
      <xdr:rowOff>22395</xdr:rowOff>
    </xdr:to>
    <xdr:graphicFrame macro="">
      <xdr:nvGraphicFramePr>
        <xdr:cNvPr id="14" name="Диаграмма 13">
          <a:extLst>
            <a:ext uri="{FF2B5EF4-FFF2-40B4-BE49-F238E27FC236}">
              <a16:creationId xmlns:a16="http://schemas.microsoft.com/office/drawing/2014/main" id="{D049CF72-8F4D-1B41-8183-4564DF089D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80</xdr:col>
      <xdr:colOff>336144</xdr:colOff>
      <xdr:row>129</xdr:row>
      <xdr:rowOff>116733</xdr:rowOff>
    </xdr:from>
    <xdr:to>
      <xdr:col>90</xdr:col>
      <xdr:colOff>399843</xdr:colOff>
      <xdr:row>157</xdr:row>
      <xdr:rowOff>171341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7EA440FD-B345-7740-8EE7-4FE7F1D8832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43</xdr:col>
      <xdr:colOff>533400</xdr:colOff>
      <xdr:row>97</xdr:row>
      <xdr:rowOff>101600</xdr:rowOff>
    </xdr:from>
    <xdr:to>
      <xdr:col>52</xdr:col>
      <xdr:colOff>11289</xdr:colOff>
      <xdr:row>125</xdr:row>
      <xdr:rowOff>177801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E1CFB944-B9F6-714F-9689-88D39D59796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38</xdr:col>
      <xdr:colOff>584241</xdr:colOff>
      <xdr:row>94</xdr:row>
      <xdr:rowOff>14597</xdr:rowOff>
    </xdr:from>
    <xdr:to>
      <xdr:col>46</xdr:col>
      <xdr:colOff>499979</xdr:colOff>
      <xdr:row>122</xdr:row>
      <xdr:rowOff>81894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595FC2D7-12BF-584D-9F0F-5DEB0EB1AD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85</xdr:col>
      <xdr:colOff>454692</xdr:colOff>
      <xdr:row>75</xdr:row>
      <xdr:rowOff>180779</xdr:rowOff>
    </xdr:from>
    <xdr:to>
      <xdr:col>92</xdr:col>
      <xdr:colOff>557663</xdr:colOff>
      <xdr:row>104</xdr:row>
      <xdr:rowOff>66481</xdr:rowOff>
    </xdr:to>
    <xdr:graphicFrame macro="">
      <xdr:nvGraphicFramePr>
        <xdr:cNvPr id="17" name="Диаграмма 16">
          <a:extLst>
            <a:ext uri="{FF2B5EF4-FFF2-40B4-BE49-F238E27FC236}">
              <a16:creationId xmlns:a16="http://schemas.microsoft.com/office/drawing/2014/main" id="{A8C5CC3F-A726-4E46-ABBD-4D37AA46F73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73</xdr:col>
      <xdr:colOff>300728</xdr:colOff>
      <xdr:row>97</xdr:row>
      <xdr:rowOff>145101</xdr:rowOff>
    </xdr:from>
    <xdr:to>
      <xdr:col>83</xdr:col>
      <xdr:colOff>399199</xdr:colOff>
      <xdr:row>126</xdr:row>
      <xdr:rowOff>2641</xdr:rowOff>
    </xdr:to>
    <xdr:graphicFrame macro="">
      <xdr:nvGraphicFramePr>
        <xdr:cNvPr id="19" name="Диаграмма 18">
          <a:extLst>
            <a:ext uri="{FF2B5EF4-FFF2-40B4-BE49-F238E27FC236}">
              <a16:creationId xmlns:a16="http://schemas.microsoft.com/office/drawing/2014/main" id="{B00B967E-6281-604C-A679-F8CDB79118C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53</xdr:col>
      <xdr:colOff>0</xdr:colOff>
      <xdr:row>72</xdr:row>
      <xdr:rowOff>0</xdr:rowOff>
    </xdr:from>
    <xdr:to>
      <xdr:col>61</xdr:col>
      <xdr:colOff>112888</xdr:colOff>
      <xdr:row>100</xdr:row>
      <xdr:rowOff>76202</xdr:rowOff>
    </xdr:to>
    <xdr:graphicFrame macro="">
      <xdr:nvGraphicFramePr>
        <xdr:cNvPr id="20" name="Диаграмма 19">
          <a:extLst>
            <a:ext uri="{FF2B5EF4-FFF2-40B4-BE49-F238E27FC236}">
              <a16:creationId xmlns:a16="http://schemas.microsoft.com/office/drawing/2014/main" id="{7FD20A23-C389-254C-9157-F9BEF8807A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69</xdr:col>
      <xdr:colOff>0</xdr:colOff>
      <xdr:row>129</xdr:row>
      <xdr:rowOff>0</xdr:rowOff>
    </xdr:from>
    <xdr:to>
      <xdr:col>79</xdr:col>
      <xdr:colOff>98471</xdr:colOff>
      <xdr:row>157</xdr:row>
      <xdr:rowOff>54609</xdr:rowOff>
    </xdr:to>
    <xdr:graphicFrame macro="">
      <xdr:nvGraphicFramePr>
        <xdr:cNvPr id="21" name="Диаграмма 20">
          <a:extLst>
            <a:ext uri="{FF2B5EF4-FFF2-40B4-BE49-F238E27FC236}">
              <a16:creationId xmlns:a16="http://schemas.microsoft.com/office/drawing/2014/main" id="{E111E1AA-57E4-564F-B78A-1FFA2D9A0A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52</xdr:col>
      <xdr:colOff>569310</xdr:colOff>
      <xdr:row>102</xdr:row>
      <xdr:rowOff>153276</xdr:rowOff>
    </xdr:from>
    <xdr:to>
      <xdr:col>61</xdr:col>
      <xdr:colOff>3406</xdr:colOff>
      <xdr:row>131</xdr:row>
      <xdr:rowOff>32408</xdr:rowOff>
    </xdr:to>
    <xdr:graphicFrame macro="">
      <xdr:nvGraphicFramePr>
        <xdr:cNvPr id="22" name="Диаграмма 21">
          <a:extLst>
            <a:ext uri="{FF2B5EF4-FFF2-40B4-BE49-F238E27FC236}">
              <a16:creationId xmlns:a16="http://schemas.microsoft.com/office/drawing/2014/main" id="{93E214B6-967F-A049-A68C-01E100F6D6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53</xdr:col>
      <xdr:colOff>69894</xdr:colOff>
      <xdr:row>133</xdr:row>
      <xdr:rowOff>141540</xdr:rowOff>
    </xdr:from>
    <xdr:to>
      <xdr:col>61</xdr:col>
      <xdr:colOff>177090</xdr:colOff>
      <xdr:row>162</xdr:row>
      <xdr:rowOff>20672</xdr:rowOff>
    </xdr:to>
    <xdr:graphicFrame macro="">
      <xdr:nvGraphicFramePr>
        <xdr:cNvPr id="23" name="Диаграмма 22">
          <a:extLst>
            <a:ext uri="{FF2B5EF4-FFF2-40B4-BE49-F238E27FC236}">
              <a16:creationId xmlns:a16="http://schemas.microsoft.com/office/drawing/2014/main" id="{C04F350A-15D3-424C-A9D6-616117F80D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33</xdr:col>
      <xdr:colOff>241905</xdr:colOff>
      <xdr:row>110</xdr:row>
      <xdr:rowOff>139699</xdr:rowOff>
    </xdr:from>
    <xdr:to>
      <xdr:col>41</xdr:col>
      <xdr:colOff>332722</xdr:colOff>
      <xdr:row>139</xdr:row>
      <xdr:rowOff>34035</xdr:rowOff>
    </xdr:to>
    <xdr:graphicFrame macro="">
      <xdr:nvGraphicFramePr>
        <xdr:cNvPr id="24" name="Диаграмма 23">
          <a:extLst>
            <a:ext uri="{FF2B5EF4-FFF2-40B4-BE49-F238E27FC236}">
              <a16:creationId xmlns:a16="http://schemas.microsoft.com/office/drawing/2014/main" id="{ED8BAE8C-653E-0E49-B448-AB91A4BDD22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33</xdr:col>
      <xdr:colOff>1</xdr:colOff>
      <xdr:row>82</xdr:row>
      <xdr:rowOff>50395</xdr:rowOff>
    </xdr:from>
    <xdr:to>
      <xdr:col>41</xdr:col>
      <xdr:colOff>20361</xdr:colOff>
      <xdr:row>110</xdr:row>
      <xdr:rowOff>97534</xdr:rowOff>
    </xdr:to>
    <xdr:graphicFrame macro="">
      <xdr:nvGraphicFramePr>
        <xdr:cNvPr id="25" name="Диаграмма 24">
          <a:extLst>
            <a:ext uri="{FF2B5EF4-FFF2-40B4-BE49-F238E27FC236}">
              <a16:creationId xmlns:a16="http://schemas.microsoft.com/office/drawing/2014/main" id="{3DD2C8BE-16AF-A049-86A8-FD349962BC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34</xdr:col>
      <xdr:colOff>513985</xdr:colOff>
      <xdr:row>12</xdr:row>
      <xdr:rowOff>128941</xdr:rowOff>
    </xdr:from>
    <xdr:to>
      <xdr:col>42</xdr:col>
      <xdr:colOff>274377</xdr:colOff>
      <xdr:row>41</xdr:row>
      <xdr:rowOff>18439</xdr:rowOff>
    </xdr:to>
    <xdr:graphicFrame macro="">
      <xdr:nvGraphicFramePr>
        <xdr:cNvPr id="26" name="Диаграмма 25">
          <a:extLst>
            <a:ext uri="{FF2B5EF4-FFF2-40B4-BE49-F238E27FC236}">
              <a16:creationId xmlns:a16="http://schemas.microsoft.com/office/drawing/2014/main" id="{E50C92AD-97BA-5A4D-9A83-BDBFE71896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26</xdr:col>
      <xdr:colOff>381627</xdr:colOff>
      <xdr:row>13</xdr:row>
      <xdr:rowOff>117780</xdr:rowOff>
    </xdr:from>
    <xdr:to>
      <xdr:col>34</xdr:col>
      <xdr:colOff>547163</xdr:colOff>
      <xdr:row>33</xdr:row>
      <xdr:rowOff>57280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BFA87CC9-A09A-F25C-CC5A-A45EF52C45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5</xdr:col>
      <xdr:colOff>371765</xdr:colOff>
      <xdr:row>49</xdr:row>
      <xdr:rowOff>103909</xdr:rowOff>
    </xdr:from>
    <xdr:to>
      <xdr:col>12</xdr:col>
      <xdr:colOff>222444</xdr:colOff>
      <xdr:row>64</xdr:row>
      <xdr:rowOff>53109</xdr:rowOff>
    </xdr:to>
    <xdr:graphicFrame macro="">
      <xdr:nvGraphicFramePr>
        <xdr:cNvPr id="28" name="Диаграмма 27">
          <a:extLst>
            <a:ext uri="{FF2B5EF4-FFF2-40B4-BE49-F238E27FC236}">
              <a16:creationId xmlns:a16="http://schemas.microsoft.com/office/drawing/2014/main" id="{4A50DC8A-9EBA-33A7-0FAA-CBE40BCC14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27</xdr:col>
      <xdr:colOff>353023</xdr:colOff>
      <xdr:row>33</xdr:row>
      <xdr:rowOff>183138</xdr:rowOff>
    </xdr:from>
    <xdr:to>
      <xdr:col>34</xdr:col>
      <xdr:colOff>179456</xdr:colOff>
      <xdr:row>48</xdr:row>
      <xdr:rowOff>132338</xdr:rowOff>
    </xdr:to>
    <xdr:graphicFrame macro="">
      <xdr:nvGraphicFramePr>
        <xdr:cNvPr id="32" name="Диаграмма 31">
          <a:extLst>
            <a:ext uri="{FF2B5EF4-FFF2-40B4-BE49-F238E27FC236}">
              <a16:creationId xmlns:a16="http://schemas.microsoft.com/office/drawing/2014/main" id="{40A79CC6-5F7D-EE2E-3DDB-088A1B05332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2</xdr:col>
      <xdr:colOff>705556</xdr:colOff>
      <xdr:row>80</xdr:row>
      <xdr:rowOff>31358</xdr:rowOff>
    </xdr:from>
    <xdr:to>
      <xdr:col>11</xdr:col>
      <xdr:colOff>595519</xdr:colOff>
      <xdr:row>109</xdr:row>
      <xdr:rowOff>4656</xdr:rowOff>
    </xdr:to>
    <xdr:graphicFrame macro="">
      <xdr:nvGraphicFramePr>
        <xdr:cNvPr id="18" name="Диаграмма 17">
          <a:extLst>
            <a:ext uri="{FF2B5EF4-FFF2-40B4-BE49-F238E27FC236}">
              <a16:creationId xmlns:a16="http://schemas.microsoft.com/office/drawing/2014/main" id="{B2958481-69F8-124C-8655-99A4207CB7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478743</xdr:colOff>
      <xdr:row>17</xdr:row>
      <xdr:rowOff>122311</xdr:rowOff>
    </xdr:from>
    <xdr:to>
      <xdr:col>27</xdr:col>
      <xdr:colOff>142193</xdr:colOff>
      <xdr:row>36</xdr:row>
      <xdr:rowOff>115962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E2A9CE09-33BA-E144-89AE-415E47039C3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654050</xdr:colOff>
      <xdr:row>37</xdr:row>
      <xdr:rowOff>133350</xdr:rowOff>
    </xdr:from>
    <xdr:to>
      <xdr:col>19</xdr:col>
      <xdr:colOff>273050</xdr:colOff>
      <xdr:row>52</xdr:row>
      <xdr:rowOff>19050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5FD77DCC-FE33-6040-90A6-0BF253F72A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0</xdr:colOff>
      <xdr:row>41</xdr:row>
      <xdr:rowOff>0</xdr:rowOff>
    </xdr:from>
    <xdr:to>
      <xdr:col>25</xdr:col>
      <xdr:colOff>448734</xdr:colOff>
      <xdr:row>55</xdr:row>
      <xdr:rowOff>71967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FB64E42D-2F10-A14C-8B5F-43B70EF310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478743</xdr:colOff>
      <xdr:row>17</xdr:row>
      <xdr:rowOff>122311</xdr:rowOff>
    </xdr:from>
    <xdr:to>
      <xdr:col>27</xdr:col>
      <xdr:colOff>142193</xdr:colOff>
      <xdr:row>36</xdr:row>
      <xdr:rowOff>115962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6B8416F-4D10-CB4F-B3CA-8CB775D158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654050</xdr:colOff>
      <xdr:row>37</xdr:row>
      <xdr:rowOff>133350</xdr:rowOff>
    </xdr:from>
    <xdr:to>
      <xdr:col>19</xdr:col>
      <xdr:colOff>273050</xdr:colOff>
      <xdr:row>52</xdr:row>
      <xdr:rowOff>19050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941FBF21-9157-C149-86C6-11A36F3EC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41</xdr:row>
      <xdr:rowOff>0</xdr:rowOff>
    </xdr:from>
    <xdr:to>
      <xdr:col>26</xdr:col>
      <xdr:colOff>448733</xdr:colOff>
      <xdr:row>55</xdr:row>
      <xdr:rowOff>71967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3C7CBBC9-4CED-B24F-848D-DFBEF4039E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478743</xdr:colOff>
      <xdr:row>17</xdr:row>
      <xdr:rowOff>122311</xdr:rowOff>
    </xdr:from>
    <xdr:to>
      <xdr:col>27</xdr:col>
      <xdr:colOff>142193</xdr:colOff>
      <xdr:row>36</xdr:row>
      <xdr:rowOff>115962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4F5843FC-048E-AF49-9338-418D52A03F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654050</xdr:colOff>
      <xdr:row>37</xdr:row>
      <xdr:rowOff>133350</xdr:rowOff>
    </xdr:from>
    <xdr:to>
      <xdr:col>19</xdr:col>
      <xdr:colOff>273050</xdr:colOff>
      <xdr:row>52</xdr:row>
      <xdr:rowOff>19050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72E4A3F4-F5EB-B247-9C8C-7BA1A004FED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41</xdr:row>
      <xdr:rowOff>0</xdr:rowOff>
    </xdr:from>
    <xdr:to>
      <xdr:col>26</xdr:col>
      <xdr:colOff>448733</xdr:colOff>
      <xdr:row>55</xdr:row>
      <xdr:rowOff>71967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6AB2F735-CFA0-D14E-9397-4E78245527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120072</xdr:colOff>
      <xdr:row>68</xdr:row>
      <xdr:rowOff>73739</xdr:rowOff>
    </xdr:from>
    <xdr:to>
      <xdr:col>17</xdr:col>
      <xdr:colOff>536094</xdr:colOff>
      <xdr:row>96</xdr:row>
      <xdr:rowOff>127000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7A542DB9-355B-6549-B145-06ED519B51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921657</xdr:colOff>
      <xdr:row>68</xdr:row>
      <xdr:rowOff>19563</xdr:rowOff>
    </xdr:from>
    <xdr:to>
      <xdr:col>28</xdr:col>
      <xdr:colOff>214691</xdr:colOff>
      <xdr:row>96</xdr:row>
      <xdr:rowOff>80418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17866E19-0304-F744-B44E-2BB3B4B2743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50923</xdr:colOff>
      <xdr:row>97</xdr:row>
      <xdr:rowOff>135870</xdr:rowOff>
    </xdr:from>
    <xdr:to>
      <xdr:col>17</xdr:col>
      <xdr:colOff>502229</xdr:colOff>
      <xdr:row>125</xdr:row>
      <xdr:rowOff>193811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5747B5B1-4319-DD49-A3C6-FB53CCA91E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33</xdr:col>
      <xdr:colOff>240897</xdr:colOff>
      <xdr:row>71</xdr:row>
      <xdr:rowOff>58056</xdr:rowOff>
    </xdr:from>
    <xdr:to>
      <xdr:col>43</xdr:col>
      <xdr:colOff>182033</xdr:colOff>
      <xdr:row>99</xdr:row>
      <xdr:rowOff>120650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id="{18669837-1399-BD4F-A1B9-1FA672A067F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32</xdr:col>
      <xdr:colOff>656991</xdr:colOff>
      <xdr:row>98</xdr:row>
      <xdr:rowOff>114355</xdr:rowOff>
    </xdr:from>
    <xdr:to>
      <xdr:col>42</xdr:col>
      <xdr:colOff>550280</xdr:colOff>
      <xdr:row>126</xdr:row>
      <xdr:rowOff>184551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id="{CFFBB0E7-8BED-1E4A-84FC-73BB0022EB6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32</xdr:col>
      <xdr:colOff>613301</xdr:colOff>
      <xdr:row>128</xdr:row>
      <xdr:rowOff>17887</xdr:rowOff>
    </xdr:from>
    <xdr:to>
      <xdr:col>42</xdr:col>
      <xdr:colOff>535950</xdr:colOff>
      <xdr:row>156</xdr:row>
      <xdr:rowOff>78295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id="{7823C9E3-4552-874A-98DE-0C719802E1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44</xdr:col>
      <xdr:colOff>669608</xdr:colOff>
      <xdr:row>69</xdr:row>
      <xdr:rowOff>20411</xdr:rowOff>
    </xdr:from>
    <xdr:to>
      <xdr:col>55</xdr:col>
      <xdr:colOff>123043</xdr:colOff>
      <xdr:row>97</xdr:row>
      <xdr:rowOff>87720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2BB06363-EFAE-0048-AF1F-FD6A8539529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44</xdr:col>
      <xdr:colOff>562428</xdr:colOff>
      <xdr:row>94</xdr:row>
      <xdr:rowOff>127001</xdr:rowOff>
    </xdr:from>
    <xdr:to>
      <xdr:col>55</xdr:col>
      <xdr:colOff>25538</xdr:colOff>
      <xdr:row>122</xdr:row>
      <xdr:rowOff>181610</xdr:rowOff>
    </xdr:to>
    <xdr:graphicFrame macro="">
      <xdr:nvGraphicFramePr>
        <xdr:cNvPr id="12" name="Диаграмма 11">
          <a:extLst>
            <a:ext uri="{FF2B5EF4-FFF2-40B4-BE49-F238E27FC236}">
              <a16:creationId xmlns:a16="http://schemas.microsoft.com/office/drawing/2014/main" id="{7EE852C7-EB85-E24E-8701-D1C7029E63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45</xdr:col>
      <xdr:colOff>297542</xdr:colOff>
      <xdr:row>124</xdr:row>
      <xdr:rowOff>166914</xdr:rowOff>
    </xdr:from>
    <xdr:to>
      <xdr:col>55</xdr:col>
      <xdr:colOff>447323</xdr:colOff>
      <xdr:row>153</xdr:row>
      <xdr:rowOff>21951</xdr:rowOff>
    </xdr:to>
    <xdr:graphicFrame macro="">
      <xdr:nvGraphicFramePr>
        <xdr:cNvPr id="13" name="Диаграмма 12">
          <a:extLst>
            <a:ext uri="{FF2B5EF4-FFF2-40B4-BE49-F238E27FC236}">
              <a16:creationId xmlns:a16="http://schemas.microsoft.com/office/drawing/2014/main" id="{2846F1AF-0863-AF47-86AA-BC6C62B65B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120072</xdr:colOff>
      <xdr:row>68</xdr:row>
      <xdr:rowOff>73739</xdr:rowOff>
    </xdr:from>
    <xdr:to>
      <xdr:col>17</xdr:col>
      <xdr:colOff>536094</xdr:colOff>
      <xdr:row>96</xdr:row>
      <xdr:rowOff>127000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D22393DD-AF21-1144-A7D0-8507E297CA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939800</xdr:colOff>
      <xdr:row>66</xdr:row>
      <xdr:rowOff>164706</xdr:rowOff>
    </xdr:from>
    <xdr:to>
      <xdr:col>28</xdr:col>
      <xdr:colOff>232834</xdr:colOff>
      <xdr:row>95</xdr:row>
      <xdr:rowOff>25989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8713829A-F1C5-B041-A2DF-825A3E91B7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50923</xdr:colOff>
      <xdr:row>97</xdr:row>
      <xdr:rowOff>135870</xdr:rowOff>
    </xdr:from>
    <xdr:to>
      <xdr:col>17</xdr:col>
      <xdr:colOff>502229</xdr:colOff>
      <xdr:row>125</xdr:row>
      <xdr:rowOff>193811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A238DAC2-723E-C84F-A167-1EFDBFEE0AC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915915</xdr:colOff>
      <xdr:row>97</xdr:row>
      <xdr:rowOff>18197</xdr:rowOff>
    </xdr:from>
    <xdr:to>
      <xdr:col>28</xdr:col>
      <xdr:colOff>185993</xdr:colOff>
      <xdr:row>125</xdr:row>
      <xdr:rowOff>85103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21D05D7F-47A4-254F-B6D4-8BB52E6B97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117</xdr:col>
      <xdr:colOff>646816</xdr:colOff>
      <xdr:row>27</xdr:row>
      <xdr:rowOff>18981</xdr:rowOff>
    </xdr:from>
    <xdr:to>
      <xdr:col>127</xdr:col>
      <xdr:colOff>656811</xdr:colOff>
      <xdr:row>55</xdr:row>
      <xdr:rowOff>81175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6A48AC97-2E5F-BD44-ACD1-443854F06D5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128</xdr:col>
      <xdr:colOff>237068</xdr:colOff>
      <xdr:row>27</xdr:row>
      <xdr:rowOff>33866</xdr:rowOff>
    </xdr:from>
    <xdr:to>
      <xdr:col>138</xdr:col>
      <xdr:colOff>247063</xdr:colOff>
      <xdr:row>55</xdr:row>
      <xdr:rowOff>96060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8B10E9EE-31EB-3A42-B997-749E1646A8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733890</xdr:colOff>
      <xdr:row>66</xdr:row>
      <xdr:rowOff>177975</xdr:rowOff>
    </xdr:from>
    <xdr:to>
      <xdr:col>10</xdr:col>
      <xdr:colOff>213359</xdr:colOff>
      <xdr:row>91</xdr:row>
      <xdr:rowOff>33421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7B85B50-847F-1F35-8000-4C13B3BAFB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0</xdr:colOff>
      <xdr:row>12</xdr:row>
      <xdr:rowOff>0</xdr:rowOff>
    </xdr:from>
    <xdr:to>
      <xdr:col>20</xdr:col>
      <xdr:colOff>196849</xdr:colOff>
      <xdr:row>30</xdr:row>
      <xdr:rowOff>124648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80FA7F07-204A-9543-9E34-C0EFFFB4901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0</xdr:colOff>
      <xdr:row>67</xdr:row>
      <xdr:rowOff>0</xdr:rowOff>
    </xdr:from>
    <xdr:to>
      <xdr:col>17</xdr:col>
      <xdr:colOff>601525</xdr:colOff>
      <xdr:row>91</xdr:row>
      <xdr:rowOff>48486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17AE03ED-1A68-F14D-9B3A-72C299227D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120072</xdr:colOff>
      <xdr:row>68</xdr:row>
      <xdr:rowOff>73739</xdr:rowOff>
    </xdr:from>
    <xdr:to>
      <xdr:col>17</xdr:col>
      <xdr:colOff>536094</xdr:colOff>
      <xdr:row>96</xdr:row>
      <xdr:rowOff>127000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84355FD9-3497-DF4B-9786-C936D8F881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939800</xdr:colOff>
      <xdr:row>66</xdr:row>
      <xdr:rowOff>164706</xdr:rowOff>
    </xdr:from>
    <xdr:to>
      <xdr:col>41</xdr:col>
      <xdr:colOff>0</xdr:colOff>
      <xdr:row>95</xdr:row>
      <xdr:rowOff>25989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7ECE6B05-0A84-4B4F-B000-FCB745EE27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50923</xdr:colOff>
      <xdr:row>97</xdr:row>
      <xdr:rowOff>135870</xdr:rowOff>
    </xdr:from>
    <xdr:to>
      <xdr:col>17</xdr:col>
      <xdr:colOff>502229</xdr:colOff>
      <xdr:row>125</xdr:row>
      <xdr:rowOff>193811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D8D25FA4-5291-A94E-9412-75E8DD26E68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915915</xdr:colOff>
      <xdr:row>97</xdr:row>
      <xdr:rowOff>18197</xdr:rowOff>
    </xdr:from>
    <xdr:to>
      <xdr:col>41</xdr:col>
      <xdr:colOff>0</xdr:colOff>
      <xdr:row>125</xdr:row>
      <xdr:rowOff>85103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B08AAB78-4B64-5D45-AEB9-E0E343B31A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0</xdr:colOff>
      <xdr:row>29</xdr:row>
      <xdr:rowOff>77420</xdr:rowOff>
    </xdr:from>
    <xdr:to>
      <xdr:col>5</xdr:col>
      <xdr:colOff>609296</xdr:colOff>
      <xdr:row>50</xdr:row>
      <xdr:rowOff>26284</xdr:rowOff>
    </xdr:to>
    <xdr:graphicFrame macro="">
      <xdr:nvGraphicFramePr>
        <xdr:cNvPr id="22" name="Диаграмма 21">
          <a:extLst>
            <a:ext uri="{FF2B5EF4-FFF2-40B4-BE49-F238E27FC236}">
              <a16:creationId xmlns:a16="http://schemas.microsoft.com/office/drawing/2014/main" id="{208D2C50-2980-8AB7-81CD-C149C19726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24</xdr:col>
      <xdr:colOff>820739</xdr:colOff>
      <xdr:row>31</xdr:row>
      <xdr:rowOff>92850</xdr:rowOff>
    </xdr:from>
    <xdr:to>
      <xdr:col>31</xdr:col>
      <xdr:colOff>411922</xdr:colOff>
      <xdr:row>52</xdr:row>
      <xdr:rowOff>35500</xdr:rowOff>
    </xdr:to>
    <xdr:graphicFrame macro="">
      <xdr:nvGraphicFramePr>
        <xdr:cNvPr id="23" name="Диаграмма 22">
          <a:extLst>
            <a:ext uri="{FF2B5EF4-FFF2-40B4-BE49-F238E27FC236}">
              <a16:creationId xmlns:a16="http://schemas.microsoft.com/office/drawing/2014/main" id="{4656281D-F722-3A4A-8184-53B8756BB9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11</xdr:col>
      <xdr:colOff>530864</xdr:colOff>
      <xdr:row>37</xdr:row>
      <xdr:rowOff>64410</xdr:rowOff>
    </xdr:from>
    <xdr:to>
      <xdr:col>16</xdr:col>
      <xdr:colOff>1624259</xdr:colOff>
      <xdr:row>56</xdr:row>
      <xdr:rowOff>119913</xdr:rowOff>
    </xdr:to>
    <xdr:graphicFrame macro="">
      <xdr:nvGraphicFramePr>
        <xdr:cNvPr id="25" name="Диаграмма 24">
          <a:extLst>
            <a:ext uri="{FF2B5EF4-FFF2-40B4-BE49-F238E27FC236}">
              <a16:creationId xmlns:a16="http://schemas.microsoft.com/office/drawing/2014/main" id="{C8AB8E7C-87E1-40CA-E8D6-B1D7DB19696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12</xdr:col>
      <xdr:colOff>73189</xdr:colOff>
      <xdr:row>14</xdr:row>
      <xdr:rowOff>176587</xdr:rowOff>
    </xdr:from>
    <xdr:to>
      <xdr:col>16</xdr:col>
      <xdr:colOff>1497044</xdr:colOff>
      <xdr:row>35</xdr:row>
      <xdr:rowOff>166548</xdr:rowOff>
    </xdr:to>
    <xdr:graphicFrame macro="">
      <xdr:nvGraphicFramePr>
        <xdr:cNvPr id="31" name="Диаграмма 30">
          <a:extLst>
            <a:ext uri="{FF2B5EF4-FFF2-40B4-BE49-F238E27FC236}">
              <a16:creationId xmlns:a16="http://schemas.microsoft.com/office/drawing/2014/main" id="{AE49638C-5A8E-8456-D495-81001934CD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409059</xdr:colOff>
      <xdr:row>13</xdr:row>
      <xdr:rowOff>75609</xdr:rowOff>
    </xdr:from>
    <xdr:to>
      <xdr:col>13</xdr:col>
      <xdr:colOff>1198653</xdr:colOff>
      <xdr:row>33</xdr:row>
      <xdr:rowOff>57079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96E7A59A-EBAF-092F-7708-27B568EED16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0</xdr:colOff>
      <xdr:row>36</xdr:row>
      <xdr:rowOff>0</xdr:rowOff>
    </xdr:from>
    <xdr:to>
      <xdr:col>13</xdr:col>
      <xdr:colOff>2130942</xdr:colOff>
      <xdr:row>52</xdr:row>
      <xdr:rowOff>166976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EAB940F4-1321-2842-992B-3A9E69AA85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241300</xdr:colOff>
      <xdr:row>33</xdr:row>
      <xdr:rowOff>170180</xdr:rowOff>
    </xdr:from>
    <xdr:to>
      <xdr:col>10</xdr:col>
      <xdr:colOff>736600</xdr:colOff>
      <xdr:row>52</xdr:row>
      <xdr:rowOff>124460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63D10FF2-CF75-4472-268E-887DB9698B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279400</xdr:colOff>
      <xdr:row>33</xdr:row>
      <xdr:rowOff>25400</xdr:rowOff>
    </xdr:from>
    <xdr:to>
      <xdr:col>5</xdr:col>
      <xdr:colOff>640080</xdr:colOff>
      <xdr:row>53</xdr:row>
      <xdr:rowOff>0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id="{0A0E5EF1-0F63-B3FD-0365-F68F9A62B9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166414</xdr:colOff>
      <xdr:row>33</xdr:row>
      <xdr:rowOff>133787</xdr:rowOff>
    </xdr:from>
    <xdr:to>
      <xdr:col>16</xdr:col>
      <xdr:colOff>656897</xdr:colOff>
      <xdr:row>54</xdr:row>
      <xdr:rowOff>120430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DAF87724-7074-D2A2-8D12-45636886D0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241300</xdr:colOff>
      <xdr:row>35</xdr:row>
      <xdr:rowOff>170180</xdr:rowOff>
    </xdr:from>
    <xdr:to>
      <xdr:col>10</xdr:col>
      <xdr:colOff>736600</xdr:colOff>
      <xdr:row>54</xdr:row>
      <xdr:rowOff>124460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A494F0A0-C571-C442-B8EC-3EF1383036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279400</xdr:colOff>
      <xdr:row>35</xdr:row>
      <xdr:rowOff>25400</xdr:rowOff>
    </xdr:from>
    <xdr:to>
      <xdr:col>5</xdr:col>
      <xdr:colOff>640080</xdr:colOff>
      <xdr:row>55</xdr:row>
      <xdr:rowOff>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2343DF81-D7BB-4B45-A892-E2B2F048B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572814</xdr:colOff>
      <xdr:row>40</xdr:row>
      <xdr:rowOff>32187</xdr:rowOff>
    </xdr:from>
    <xdr:to>
      <xdr:col>17</xdr:col>
      <xdr:colOff>237797</xdr:colOff>
      <xdr:row>61</xdr:row>
      <xdr:rowOff>18830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CD791357-59C1-3745-9D79-A3E2E8D4A05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57</xdr:row>
      <xdr:rowOff>0</xdr:rowOff>
    </xdr:from>
    <xdr:to>
      <xdr:col>5</xdr:col>
      <xdr:colOff>360680</xdr:colOff>
      <xdr:row>76</xdr:row>
      <xdr:rowOff>165100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F8A06117-5E3C-6747-AEDD-4C083BBC668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H23" dT="2023-02-14T18:19:41.83" personId="{00000000-0000-0000-0000-000000000000}" id="{C03EAC42-EC94-FA4D-AFAC-D2D751D3724A}">
    <text>8</text>
  </threadedComment>
  <threadedComment ref="BM23" dT="2023-02-14T18:20:10.43" personId="{00000000-0000-0000-0000-000000000000}" id="{8AA614C4-1EBE-064B-80DD-E44CC3B7250C}">
    <text xml:space="preserve">3174
</text>
  </threadedComment>
  <threadedComment ref="V48" dT="2023-02-14T18:51:52.52" personId="{00000000-0000-0000-0000-000000000000}" id="{D3E2C091-EA43-9B4C-AE9E-BD88BF80F51F}">
    <text>2,62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D23" dT="2023-02-14T18:19:41.83" personId="{00000000-0000-0000-0000-000000000000}" id="{7C88ABD4-CEFB-AA4C-99B5-F721C6B370FE}">
    <text>8</text>
  </threadedComment>
  <threadedComment ref="BI23" dT="2023-02-14T18:20:10.43" personId="{00000000-0000-0000-0000-000000000000}" id="{0C932269-1E5D-1840-95A7-85F2FC81B9DE}">
    <text xml:space="preserve">3174
</text>
  </threadedComment>
  <threadedComment ref="T48" dT="2023-02-14T18:51:52.52" personId="{00000000-0000-0000-0000-000000000000}" id="{318514A8-98C3-254A-BDD3-D0FB5FC553E6}">
    <text>2,62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D23" dT="2023-02-14T18:19:41.83" personId="{00000000-0000-0000-0000-000000000000}" id="{E28589D7-8279-2849-8F83-BAA78880B600}">
    <text>8</text>
  </threadedComment>
  <threadedComment ref="BI23" dT="2023-02-14T18:20:10.43" personId="{00000000-0000-0000-0000-000000000000}" id="{A4B52325-3008-C140-8D52-EE9BD659BD7C}">
    <text xml:space="preserve">3174
</text>
  </threadedComment>
  <threadedComment ref="T48" dT="2023-02-14T18:51:52.52" personId="{00000000-0000-0000-0000-000000000000}" id="{15F4F78F-4FF0-B749-AA0F-FCDA551E6A9D}">
    <text>2,62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Relationship Id="rId5" Type="http://schemas.microsoft.com/office/2017/10/relationships/threadedComment" Target="../threadedComments/threadedComment3.xml"/><Relationship Id="rId4" Type="http://schemas.openxmlformats.org/officeDocument/2006/relationships/comments" Target="../comments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H68"/>
  <sheetViews>
    <sheetView topLeftCell="B17" zoomScale="75" zoomScaleNormal="97" workbookViewId="0">
      <selection activeCell="P22" sqref="P22"/>
    </sheetView>
  </sheetViews>
  <sheetFormatPr baseColWidth="10" defaultColWidth="8.83203125" defaultRowHeight="15"/>
  <cols>
    <col min="3" max="3" width="11.83203125" customWidth="1"/>
    <col min="4" max="4" width="13.5" customWidth="1"/>
    <col min="16" max="16" width="11.5" customWidth="1"/>
    <col min="17" max="17" width="39.5" customWidth="1"/>
    <col min="18" max="18" width="13" customWidth="1"/>
    <col min="32" max="32" width="11.1640625" customWidth="1"/>
    <col min="33" max="35" width="9.1640625" style="18"/>
    <col min="38" max="38" width="12.6640625" customWidth="1"/>
    <col min="41" max="41" width="10.83203125" customWidth="1"/>
    <col min="42" max="42" width="9.1640625" style="19"/>
    <col min="55" max="55" width="10.1640625" customWidth="1"/>
    <col min="61" max="61" width="9.1640625" style="18"/>
    <col min="75" max="75" width="10.6640625" customWidth="1"/>
    <col min="79" max="85" width="9.1640625" style="18"/>
    <col min="86" max="86" width="11.33203125" customWidth="1"/>
    <col min="87" max="87" width="11.5" customWidth="1"/>
    <col min="88" max="88" width="13.83203125" customWidth="1"/>
    <col min="89" max="89" width="11.33203125" customWidth="1"/>
    <col min="90" max="90" width="11.1640625" customWidth="1"/>
    <col min="91" max="91" width="14.6640625" customWidth="1"/>
    <col min="92" max="92" width="9.1640625"/>
  </cols>
  <sheetData>
    <row r="1" spans="1:112" ht="20" thickBot="1">
      <c r="A1" s="966" t="s">
        <v>159</v>
      </c>
      <c r="B1" s="967"/>
      <c r="C1" s="967"/>
      <c r="D1" s="967"/>
      <c r="E1" s="967"/>
      <c r="F1" s="967"/>
      <c r="G1" s="967"/>
      <c r="H1" s="967"/>
      <c r="I1" s="967"/>
      <c r="J1" s="967"/>
      <c r="K1" s="967"/>
      <c r="L1" s="967"/>
      <c r="M1" s="967"/>
      <c r="N1" s="968"/>
      <c r="P1" s="966" t="s">
        <v>160</v>
      </c>
      <c r="Q1" s="967"/>
      <c r="R1" s="967"/>
      <c r="S1" s="967"/>
      <c r="T1" s="967"/>
      <c r="U1" s="967"/>
      <c r="V1" s="967"/>
      <c r="W1" s="967"/>
      <c r="X1" s="967"/>
      <c r="Y1" s="967"/>
      <c r="Z1" s="967"/>
      <c r="AA1" s="967"/>
      <c r="AB1" s="967"/>
      <c r="AC1" s="967"/>
      <c r="AD1" s="967"/>
      <c r="AE1" s="967"/>
      <c r="AF1" s="967"/>
      <c r="AG1" s="967"/>
      <c r="AH1" s="967"/>
      <c r="AI1" s="967"/>
      <c r="AJ1" s="967"/>
      <c r="AK1" s="967"/>
      <c r="AL1" s="967"/>
      <c r="AM1" s="967"/>
      <c r="AN1" s="967"/>
      <c r="AO1" s="967"/>
      <c r="AP1" s="967"/>
      <c r="AQ1" s="967"/>
      <c r="AR1" s="967"/>
      <c r="AS1" s="967"/>
      <c r="AT1" s="967"/>
      <c r="AU1" s="967"/>
      <c r="AV1" s="967"/>
      <c r="AW1" s="967"/>
      <c r="AX1" s="967"/>
      <c r="AY1" s="967"/>
      <c r="AZ1" s="967"/>
      <c r="BA1" s="967"/>
      <c r="BB1" s="967"/>
      <c r="BC1" s="967"/>
      <c r="BD1" s="967"/>
      <c r="BE1" s="967"/>
      <c r="BF1" s="967"/>
      <c r="BG1" s="967"/>
      <c r="BH1" s="967"/>
      <c r="BI1" s="967"/>
      <c r="BJ1" s="967"/>
      <c r="BK1" s="967"/>
      <c r="BL1" s="967"/>
      <c r="BM1" s="967"/>
      <c r="BN1" s="967"/>
      <c r="BO1" s="967"/>
      <c r="BP1" s="967"/>
      <c r="BQ1" s="967"/>
      <c r="BR1" s="967"/>
      <c r="BS1" s="967"/>
      <c r="BT1" s="967"/>
      <c r="BU1" s="967"/>
      <c r="BV1" s="967"/>
      <c r="BW1" s="967"/>
      <c r="BX1" s="967"/>
      <c r="BY1" s="967"/>
      <c r="BZ1" s="967"/>
      <c r="CA1" s="967"/>
      <c r="CB1" s="967"/>
      <c r="CC1" s="967"/>
      <c r="CD1" s="967"/>
      <c r="CE1" s="967"/>
      <c r="CF1" s="967"/>
      <c r="CG1" s="967"/>
      <c r="CH1" s="967"/>
      <c r="CI1" s="967"/>
      <c r="CJ1" s="967"/>
      <c r="CK1" s="967"/>
      <c r="CL1" s="967"/>
      <c r="CM1" s="967"/>
      <c r="CN1" s="967"/>
      <c r="CO1" s="967"/>
      <c r="CP1" s="967"/>
      <c r="CQ1" s="967"/>
      <c r="CR1" s="967"/>
      <c r="CS1" s="967"/>
      <c r="CT1" s="967"/>
      <c r="CU1" s="967"/>
      <c r="CV1" s="967"/>
      <c r="CW1" s="967"/>
      <c r="CX1" s="967"/>
      <c r="CY1" s="967"/>
      <c r="CZ1" s="967"/>
      <c r="DA1" s="967"/>
      <c r="DB1" s="967"/>
      <c r="DC1" s="967"/>
      <c r="DD1" s="967"/>
      <c r="DE1" s="967"/>
      <c r="DF1" s="968"/>
    </row>
    <row r="2" spans="1:112" ht="22" customHeight="1">
      <c r="A2" s="969" t="s">
        <v>0</v>
      </c>
      <c r="B2" s="969"/>
      <c r="C2" s="969"/>
      <c r="D2" s="969"/>
      <c r="E2" s="969"/>
      <c r="F2" s="969"/>
      <c r="G2" s="969"/>
      <c r="H2" s="969"/>
      <c r="I2" s="969"/>
      <c r="J2" s="969"/>
      <c r="K2" s="969"/>
      <c r="L2" s="969"/>
      <c r="M2" s="969"/>
      <c r="N2" s="970"/>
      <c r="P2" s="973" t="s">
        <v>162</v>
      </c>
      <c r="Q2" s="974"/>
      <c r="R2" s="975"/>
      <c r="S2" s="78"/>
      <c r="T2" s="981" t="s">
        <v>122</v>
      </c>
      <c r="U2" s="982"/>
      <c r="V2" s="982"/>
      <c r="W2" s="982"/>
      <c r="X2" s="982"/>
      <c r="Y2" s="982"/>
      <c r="Z2" s="982"/>
      <c r="AA2" s="982"/>
      <c r="AB2" s="982"/>
      <c r="AC2" s="982"/>
      <c r="AD2" s="982"/>
      <c r="AE2" s="982"/>
      <c r="AF2" s="982"/>
      <c r="AG2" s="982"/>
      <c r="AH2" s="982"/>
      <c r="AI2" s="982"/>
      <c r="AJ2" s="982"/>
      <c r="AK2" s="982"/>
      <c r="AL2" s="983"/>
      <c r="AN2" s="981" t="s">
        <v>123</v>
      </c>
      <c r="AO2" s="982"/>
      <c r="AP2" s="982"/>
      <c r="AQ2" s="982"/>
      <c r="AR2" s="982"/>
      <c r="AS2" s="982"/>
      <c r="AT2" s="982"/>
      <c r="AU2" s="982"/>
      <c r="AV2" s="982"/>
      <c r="AW2" s="982"/>
      <c r="AX2" s="982"/>
      <c r="AY2" s="982"/>
      <c r="AZ2" s="982"/>
      <c r="BA2" s="982"/>
      <c r="BB2" s="982"/>
      <c r="BC2" s="982"/>
      <c r="BD2" s="982"/>
      <c r="BE2" s="982"/>
      <c r="BF2" s="982"/>
      <c r="BG2" s="982"/>
      <c r="BH2" s="982"/>
      <c r="BI2" s="982"/>
      <c r="BJ2" s="982"/>
      <c r="BL2" s="981" t="s">
        <v>124</v>
      </c>
      <c r="BM2" s="982"/>
      <c r="BN2" s="982"/>
      <c r="BO2" s="982"/>
      <c r="BP2" s="982"/>
      <c r="BQ2" s="982"/>
      <c r="BR2" s="982"/>
      <c r="BS2" s="982"/>
      <c r="BT2" s="982"/>
      <c r="BU2" s="982"/>
      <c r="BW2" s="997" t="s">
        <v>125</v>
      </c>
      <c r="BX2" s="998"/>
      <c r="BY2" s="998"/>
      <c r="BZ2" s="998"/>
      <c r="CA2" s="998"/>
      <c r="CB2" s="998"/>
      <c r="CC2" s="998"/>
      <c r="CD2" s="998"/>
      <c r="CE2" s="998"/>
      <c r="CF2" s="998"/>
      <c r="CG2" s="998"/>
      <c r="CH2" s="998"/>
      <c r="CI2" s="998"/>
      <c r="CJ2" s="998"/>
      <c r="CK2" s="998"/>
      <c r="CL2" s="998"/>
      <c r="CM2" s="999"/>
      <c r="CO2" s="989" t="s">
        <v>222</v>
      </c>
      <c r="CP2" s="990"/>
      <c r="CQ2" s="990"/>
      <c r="CR2" s="990"/>
      <c r="CS2" s="990"/>
      <c r="CT2" s="990"/>
      <c r="CU2" s="990"/>
      <c r="CV2" s="990"/>
      <c r="CW2" s="990"/>
      <c r="CX2" s="990"/>
      <c r="CY2" s="990"/>
      <c r="CZ2" s="990"/>
      <c r="DA2" s="990"/>
      <c r="DB2" s="990"/>
      <c r="DC2" s="990"/>
      <c r="DD2" s="990"/>
      <c r="DE2" s="990"/>
      <c r="DF2" s="991"/>
    </row>
    <row r="3" spans="1:112" ht="17" customHeight="1" thickBot="1">
      <c r="A3" s="971"/>
      <c r="B3" s="971"/>
      <c r="C3" s="971"/>
      <c r="D3" s="971"/>
      <c r="E3" s="971"/>
      <c r="F3" s="971"/>
      <c r="G3" s="971"/>
      <c r="H3" s="971"/>
      <c r="I3" s="971"/>
      <c r="J3" s="971"/>
      <c r="K3" s="971"/>
      <c r="L3" s="971"/>
      <c r="M3" s="971"/>
      <c r="N3" s="972"/>
      <c r="P3" s="976"/>
      <c r="Q3" s="977"/>
      <c r="R3" s="978"/>
      <c r="T3" s="36" t="s">
        <v>166</v>
      </c>
      <c r="U3" s="980" t="s">
        <v>126</v>
      </c>
      <c r="V3" s="980"/>
      <c r="W3" s="980"/>
      <c r="X3" s="980"/>
      <c r="Y3" s="980"/>
      <c r="Z3" s="980"/>
      <c r="AA3" s="980"/>
      <c r="AB3" s="980"/>
      <c r="AC3" s="980"/>
      <c r="AD3" s="980"/>
      <c r="AE3" s="980"/>
      <c r="AF3" s="980"/>
      <c r="AG3" s="984" t="s">
        <v>127</v>
      </c>
      <c r="AH3" s="979"/>
      <c r="AI3" s="979"/>
      <c r="AJ3" s="979"/>
      <c r="AK3" s="979"/>
      <c r="AL3" s="985"/>
      <c r="AN3" s="986" t="s">
        <v>165</v>
      </c>
      <c r="AO3" s="987"/>
      <c r="AP3" s="987"/>
      <c r="AQ3" s="987"/>
      <c r="AR3" s="980" t="s">
        <v>126</v>
      </c>
      <c r="AS3" s="980"/>
      <c r="AT3" s="980"/>
      <c r="AU3" s="980"/>
      <c r="AV3" s="980"/>
      <c r="AW3" s="980"/>
      <c r="AX3" s="980"/>
      <c r="AY3" s="980"/>
      <c r="AZ3" s="980"/>
      <c r="BA3" s="980"/>
      <c r="BB3" s="980"/>
      <c r="BC3" s="980"/>
      <c r="BD3" s="988" t="s">
        <v>128</v>
      </c>
      <c r="BE3" s="988"/>
      <c r="BF3" s="988"/>
      <c r="BG3" s="988"/>
      <c r="BH3" s="988"/>
      <c r="BI3" s="984" t="s">
        <v>127</v>
      </c>
      <c r="BJ3" s="979"/>
      <c r="BL3" s="36" t="s">
        <v>166</v>
      </c>
      <c r="BM3" s="980" t="s">
        <v>126</v>
      </c>
      <c r="BN3" s="980"/>
      <c r="BO3" s="980"/>
      <c r="BP3" s="980"/>
      <c r="BQ3" s="980"/>
      <c r="BR3" s="980"/>
      <c r="BS3" s="979" t="s">
        <v>127</v>
      </c>
      <c r="BT3" s="979"/>
      <c r="BU3" s="979"/>
      <c r="BW3" s="986" t="s">
        <v>165</v>
      </c>
      <c r="BX3" s="987"/>
      <c r="BY3" s="987"/>
      <c r="BZ3" s="980" t="s">
        <v>126</v>
      </c>
      <c r="CA3" s="980"/>
      <c r="CB3" s="980"/>
      <c r="CC3" s="980"/>
      <c r="CD3" s="980"/>
      <c r="CE3" s="980"/>
      <c r="CF3" s="979" t="s">
        <v>129</v>
      </c>
      <c r="CG3" s="979"/>
      <c r="CH3" s="979"/>
      <c r="CI3" s="979"/>
      <c r="CJ3" s="979"/>
      <c r="CK3" s="979"/>
      <c r="CL3" s="979"/>
      <c r="CM3" s="985"/>
      <c r="CO3" s="995" t="s">
        <v>212</v>
      </c>
      <c r="CP3" s="996"/>
      <c r="CQ3" s="993" t="s">
        <v>213</v>
      </c>
      <c r="CR3" s="993"/>
      <c r="CS3" s="993" t="s">
        <v>214</v>
      </c>
      <c r="CT3" s="993"/>
      <c r="CU3" s="992" t="s">
        <v>132</v>
      </c>
      <c r="CV3" s="992"/>
      <c r="CW3" s="992" t="s">
        <v>215</v>
      </c>
      <c r="CX3" s="992"/>
      <c r="CY3" s="992" t="s">
        <v>216</v>
      </c>
      <c r="CZ3" s="992"/>
      <c r="DA3" s="992" t="s">
        <v>217</v>
      </c>
      <c r="DB3" s="992"/>
      <c r="DC3" s="993" t="s">
        <v>220</v>
      </c>
      <c r="DD3" s="993"/>
      <c r="DE3" s="993" t="s">
        <v>219</v>
      </c>
      <c r="DF3" s="994"/>
      <c r="DG3" s="114"/>
      <c r="DH3" s="114"/>
    </row>
    <row r="4" spans="1:112" ht="84" thickBot="1">
      <c r="A4" s="20" t="s">
        <v>1</v>
      </c>
      <c r="B4" s="20" t="s">
        <v>2</v>
      </c>
      <c r="C4" s="20" t="s">
        <v>3</v>
      </c>
      <c r="D4" s="20" t="s">
        <v>4</v>
      </c>
      <c r="E4" s="20" t="s">
        <v>5</v>
      </c>
      <c r="F4" s="21" t="s">
        <v>6</v>
      </c>
      <c r="G4" s="22" t="s">
        <v>7</v>
      </c>
      <c r="H4" s="22" t="s">
        <v>8</v>
      </c>
      <c r="I4" s="22" t="s">
        <v>9</v>
      </c>
      <c r="J4" s="23" t="s">
        <v>10</v>
      </c>
      <c r="K4" s="23" t="s">
        <v>11</v>
      </c>
      <c r="L4" s="23" t="s">
        <v>12</v>
      </c>
      <c r="M4" s="23" t="s">
        <v>13</v>
      </c>
      <c r="N4" s="24" t="s">
        <v>14</v>
      </c>
      <c r="O4" s="30"/>
      <c r="P4" s="79" t="s">
        <v>207</v>
      </c>
      <c r="Q4" s="87" t="s">
        <v>204</v>
      </c>
      <c r="R4" s="89" t="s">
        <v>206</v>
      </c>
      <c r="S4" s="35"/>
      <c r="T4" s="26" t="s">
        <v>224</v>
      </c>
      <c r="U4" s="27" t="s">
        <v>130</v>
      </c>
      <c r="V4" s="27" t="s">
        <v>131</v>
      </c>
      <c r="W4" s="27" t="s">
        <v>144</v>
      </c>
      <c r="X4" s="27" t="s">
        <v>145</v>
      </c>
      <c r="Y4" s="27" t="s">
        <v>133</v>
      </c>
      <c r="Z4" s="27" t="s">
        <v>132</v>
      </c>
      <c r="AA4" s="27" t="s">
        <v>148</v>
      </c>
      <c r="AB4" s="27" t="s">
        <v>149</v>
      </c>
      <c r="AC4" s="27" t="s">
        <v>208</v>
      </c>
      <c r="AD4" s="27" t="s">
        <v>209</v>
      </c>
      <c r="AE4" s="27" t="s">
        <v>210</v>
      </c>
      <c r="AF4" s="27" t="s">
        <v>211</v>
      </c>
      <c r="AG4" s="51" t="s">
        <v>146</v>
      </c>
      <c r="AH4" s="29" t="s">
        <v>151</v>
      </c>
      <c r="AI4" s="29" t="s">
        <v>152</v>
      </c>
      <c r="AJ4" s="28" t="s">
        <v>139</v>
      </c>
      <c r="AK4" s="28" t="s">
        <v>140</v>
      </c>
      <c r="AL4" s="38" t="s">
        <v>141</v>
      </c>
      <c r="AM4" s="35"/>
      <c r="AN4" s="37" t="s">
        <v>157</v>
      </c>
      <c r="AO4" s="74" t="s">
        <v>223</v>
      </c>
      <c r="AP4" s="26" t="s">
        <v>224</v>
      </c>
      <c r="AQ4" s="26" t="s">
        <v>138</v>
      </c>
      <c r="AR4" s="27" t="s">
        <v>130</v>
      </c>
      <c r="AS4" s="27" t="s">
        <v>131</v>
      </c>
      <c r="AT4" s="27" t="s">
        <v>144</v>
      </c>
      <c r="AU4" s="27" t="s">
        <v>145</v>
      </c>
      <c r="AV4" s="27" t="s">
        <v>133</v>
      </c>
      <c r="AW4" s="27" t="s">
        <v>132</v>
      </c>
      <c r="AX4" s="27" t="s">
        <v>148</v>
      </c>
      <c r="AY4" s="27" t="s">
        <v>149</v>
      </c>
      <c r="AZ4" s="27" t="s">
        <v>208</v>
      </c>
      <c r="BA4" s="27" t="s">
        <v>209</v>
      </c>
      <c r="BB4" s="27" t="s">
        <v>210</v>
      </c>
      <c r="BC4" s="27" t="s">
        <v>211</v>
      </c>
      <c r="BD4" s="31" t="s">
        <v>136</v>
      </c>
      <c r="BE4" s="32" t="s">
        <v>134</v>
      </c>
      <c r="BF4" s="32" t="s">
        <v>135</v>
      </c>
      <c r="BG4" s="32" t="s">
        <v>137</v>
      </c>
      <c r="BH4" s="32" t="s">
        <v>147</v>
      </c>
      <c r="BI4" s="51" t="s">
        <v>146</v>
      </c>
      <c r="BJ4" s="28" t="s">
        <v>150</v>
      </c>
      <c r="BK4" s="33"/>
      <c r="BL4" s="26" t="s">
        <v>224</v>
      </c>
      <c r="BM4" s="27" t="s">
        <v>130</v>
      </c>
      <c r="BN4" s="27" t="s">
        <v>131</v>
      </c>
      <c r="BO4" s="27" t="s">
        <v>144</v>
      </c>
      <c r="BP4" s="27" t="s">
        <v>145</v>
      </c>
      <c r="BQ4" s="27" t="s">
        <v>133</v>
      </c>
      <c r="BR4" s="27" t="s">
        <v>132</v>
      </c>
      <c r="BS4" s="28" t="s">
        <v>146</v>
      </c>
      <c r="BT4" s="29" t="s">
        <v>151</v>
      </c>
      <c r="BU4" s="29" t="s">
        <v>152</v>
      </c>
      <c r="BV4" s="34"/>
      <c r="BW4" s="74" t="s">
        <v>223</v>
      </c>
      <c r="BX4" s="26" t="s">
        <v>224</v>
      </c>
      <c r="BY4" s="26" t="s">
        <v>138</v>
      </c>
      <c r="BZ4" s="27" t="s">
        <v>130</v>
      </c>
      <c r="CA4" s="27" t="s">
        <v>131</v>
      </c>
      <c r="CB4" s="27" t="s">
        <v>144</v>
      </c>
      <c r="CC4" s="27" t="s">
        <v>145</v>
      </c>
      <c r="CD4" s="27" t="s">
        <v>133</v>
      </c>
      <c r="CE4" s="27" t="s">
        <v>132</v>
      </c>
      <c r="CF4" s="28" t="s">
        <v>146</v>
      </c>
      <c r="CG4" s="28" t="s">
        <v>150</v>
      </c>
      <c r="CH4" s="28" t="s">
        <v>153</v>
      </c>
      <c r="CI4" s="28" t="s">
        <v>154</v>
      </c>
      <c r="CJ4" s="28" t="s">
        <v>155</v>
      </c>
      <c r="CK4" s="28" t="s">
        <v>142</v>
      </c>
      <c r="CL4" s="28" t="s">
        <v>143</v>
      </c>
      <c r="CM4" s="38" t="s">
        <v>156</v>
      </c>
      <c r="CO4" s="131" t="s">
        <v>221</v>
      </c>
      <c r="CP4" s="130" t="s">
        <v>218</v>
      </c>
      <c r="CQ4" s="130" t="s">
        <v>221</v>
      </c>
      <c r="CR4" s="130" t="s">
        <v>218</v>
      </c>
      <c r="CS4" s="130" t="s">
        <v>221</v>
      </c>
      <c r="CT4" s="130" t="s">
        <v>218</v>
      </c>
      <c r="CU4" s="130" t="s">
        <v>221</v>
      </c>
      <c r="CV4" s="130" t="s">
        <v>218</v>
      </c>
      <c r="CW4" s="130" t="s">
        <v>221</v>
      </c>
      <c r="CX4" s="130" t="s">
        <v>218</v>
      </c>
      <c r="CY4" s="130" t="s">
        <v>221</v>
      </c>
      <c r="CZ4" s="130" t="s">
        <v>218</v>
      </c>
      <c r="DA4" s="130" t="s">
        <v>221</v>
      </c>
      <c r="DB4" s="130" t="s">
        <v>218</v>
      </c>
      <c r="DC4" s="130" t="s">
        <v>221</v>
      </c>
      <c r="DD4" s="130" t="s">
        <v>218</v>
      </c>
      <c r="DE4" s="130" t="s">
        <v>221</v>
      </c>
      <c r="DF4" s="132" t="s">
        <v>218</v>
      </c>
      <c r="DG4" s="114"/>
      <c r="DH4" s="114"/>
    </row>
    <row r="5" spans="1:112">
      <c r="A5" s="1">
        <v>1</v>
      </c>
      <c r="B5" s="957" t="s">
        <v>15</v>
      </c>
      <c r="C5" s="960" t="s">
        <v>16</v>
      </c>
      <c r="D5" s="2" t="s">
        <v>17</v>
      </c>
      <c r="E5" s="1" t="s">
        <v>18</v>
      </c>
      <c r="F5" s="3">
        <v>279.73</v>
      </c>
      <c r="G5" s="4">
        <v>25.530000686645501</v>
      </c>
      <c r="H5" s="4">
        <v>28.659999847412099</v>
      </c>
      <c r="I5" s="4">
        <v>37.650001525878899</v>
      </c>
      <c r="J5" s="4">
        <v>1.7681195487614101</v>
      </c>
      <c r="K5" s="4">
        <v>1.710272</v>
      </c>
      <c r="L5" s="4">
        <v>2.6141283378616902</v>
      </c>
      <c r="M5" s="4">
        <v>2.5679074236902499</v>
      </c>
      <c r="N5" s="5">
        <v>1.6486879999999999</v>
      </c>
      <c r="O5" s="85"/>
      <c r="P5" s="86" t="s">
        <v>167</v>
      </c>
      <c r="Q5" s="90" t="s">
        <v>174</v>
      </c>
      <c r="R5" s="100" t="s">
        <v>20</v>
      </c>
      <c r="S5" s="13"/>
      <c r="T5" s="68">
        <v>2.5107133114785967</v>
      </c>
      <c r="U5" s="52">
        <v>1.5110333333333335</v>
      </c>
      <c r="V5" s="40">
        <v>1.4744275690513546</v>
      </c>
      <c r="W5" s="40">
        <v>6.2283333333333336E-2</v>
      </c>
      <c r="X5" s="40">
        <v>5.4933333333333334E-2</v>
      </c>
      <c r="Y5" s="40">
        <v>2.0619000000000001</v>
      </c>
      <c r="Z5" s="40">
        <v>1.0248490526247582</v>
      </c>
      <c r="AA5" s="40">
        <v>1.5110969999999999</v>
      </c>
      <c r="AB5" s="40">
        <v>1.488599</v>
      </c>
      <c r="AC5" s="40">
        <f>AA5</f>
        <v>1.5110969999999999</v>
      </c>
      <c r="AD5" s="40">
        <f>AB5^2/AA5</f>
        <v>1.4664359619541303</v>
      </c>
      <c r="AE5" s="40">
        <f>AC5/AD5</f>
        <v>1.0304554983678631</v>
      </c>
      <c r="AF5" s="53">
        <v>27.375</v>
      </c>
      <c r="AG5" s="41">
        <v>4528.583333333333</v>
      </c>
      <c r="AH5" s="41">
        <v>2411.3000000000002</v>
      </c>
      <c r="AI5" s="41">
        <v>2943.22</v>
      </c>
      <c r="AJ5" s="41">
        <v>2445.3649999999998</v>
      </c>
      <c r="AK5" s="41">
        <v>2927.62</v>
      </c>
      <c r="AL5" s="43">
        <f>(AK5^2-AJ5^2)/(2*AJ5^2)</f>
        <v>0.2166581286398632</v>
      </c>
      <c r="AM5" s="57"/>
      <c r="AN5" s="54">
        <v>3.7037037037037033</v>
      </c>
      <c r="AO5" s="40">
        <v>9.7999793438220664</v>
      </c>
      <c r="AP5" s="40">
        <v>2.5025028915273899</v>
      </c>
      <c r="AQ5" s="40">
        <v>2.7743928142393277</v>
      </c>
      <c r="AR5" s="52">
        <v>1.7220999999999997</v>
      </c>
      <c r="AS5" s="40">
        <v>1.68668398466988</v>
      </c>
      <c r="AT5" s="40">
        <v>6.7266666666666669E-2</v>
      </c>
      <c r="AU5" s="40">
        <v>6.8599999999999994E-2</v>
      </c>
      <c r="AV5" s="40">
        <v>2.5797833333333333</v>
      </c>
      <c r="AW5" s="40">
        <v>1.0209974219545646</v>
      </c>
      <c r="AX5" s="40"/>
      <c r="AY5" s="40"/>
      <c r="AZ5" s="40"/>
      <c r="BA5" s="40"/>
      <c r="BB5" s="40"/>
      <c r="BC5" s="61"/>
      <c r="BD5" s="62">
        <v>20.216516014082579</v>
      </c>
      <c r="BE5" s="41">
        <v>36.832793851018344</v>
      </c>
      <c r="BF5" s="55">
        <v>0.54887272727272729</v>
      </c>
      <c r="BG5" s="41">
        <v>22.555000000000003</v>
      </c>
      <c r="BH5" s="63">
        <v>10.5</v>
      </c>
      <c r="BI5" s="41">
        <v>4783.8633333333337</v>
      </c>
      <c r="BJ5" s="56">
        <v>2605.8866666666668</v>
      </c>
      <c r="BK5" s="41"/>
      <c r="BL5" s="68">
        <v>2.4762246114795263</v>
      </c>
      <c r="BM5" s="52">
        <v>1.4857</v>
      </c>
      <c r="BN5" s="40">
        <v>1.4125239432590693</v>
      </c>
      <c r="BO5" s="40">
        <v>6.1333333333333337E-2</v>
      </c>
      <c r="BP5" s="40">
        <v>6.3600000000000004E-2</v>
      </c>
      <c r="BQ5" s="40">
        <v>2.0644499999999999</v>
      </c>
      <c r="BR5" s="61">
        <v>1.0518051797211267</v>
      </c>
      <c r="BS5" s="62">
        <v>4125.8033333333333</v>
      </c>
      <c r="BT5" s="41">
        <v>2042.02</v>
      </c>
      <c r="BU5" s="41">
        <v>2431.94</v>
      </c>
      <c r="BV5" s="41"/>
      <c r="BW5" s="39">
        <v>11.52578599618638</v>
      </c>
      <c r="BX5" s="40">
        <v>2.4991008673673019</v>
      </c>
      <c r="BY5" s="40">
        <v>2.8246658029192324</v>
      </c>
      <c r="BZ5" s="52">
        <v>1.6682999999999997</v>
      </c>
      <c r="CA5" s="40">
        <v>1.5488836941464035</v>
      </c>
      <c r="CB5" s="40">
        <v>5.5649999999999998E-2</v>
      </c>
      <c r="CC5" s="40">
        <v>6.9949999999999998E-2</v>
      </c>
      <c r="CD5" s="40">
        <v>2.4111499999999997</v>
      </c>
      <c r="CE5" s="61">
        <v>1.0770983039623301</v>
      </c>
      <c r="CF5" s="62">
        <v>4471.2733333333335</v>
      </c>
      <c r="CG5" s="56">
        <v>2398.16</v>
      </c>
      <c r="CH5" s="13"/>
      <c r="CI5" s="13"/>
      <c r="CJ5" s="55"/>
      <c r="CK5" s="13"/>
      <c r="CL5" s="13"/>
      <c r="CM5" s="43"/>
      <c r="CO5" s="120"/>
      <c r="CP5" s="127"/>
      <c r="CQ5" s="126"/>
      <c r="CR5" s="127"/>
      <c r="CS5" s="126"/>
      <c r="CT5" s="121"/>
      <c r="CU5" s="126"/>
      <c r="CV5" s="127"/>
      <c r="CW5" s="126"/>
      <c r="CX5" s="127"/>
      <c r="CY5" s="126"/>
      <c r="CZ5" s="127"/>
      <c r="DA5" s="126"/>
      <c r="DB5" s="127"/>
      <c r="DC5" s="126"/>
      <c r="DD5" s="127"/>
      <c r="DE5" s="126"/>
      <c r="DF5" s="122"/>
      <c r="DG5" s="114"/>
      <c r="DH5" s="114"/>
    </row>
    <row r="6" spans="1:112">
      <c r="A6" s="1">
        <v>2</v>
      </c>
      <c r="B6" s="958"/>
      <c r="C6" s="961"/>
      <c r="D6" s="2" t="s">
        <v>17</v>
      </c>
      <c r="E6" s="2" t="s">
        <v>19</v>
      </c>
      <c r="F6" s="6">
        <v>280.04000000000002</v>
      </c>
      <c r="G6" s="7">
        <v>25.540000915527301</v>
      </c>
      <c r="H6" s="7">
        <v>26</v>
      </c>
      <c r="I6" s="7">
        <v>33.319999694824197</v>
      </c>
      <c r="J6" s="7">
        <v>2.78732152400358</v>
      </c>
      <c r="K6" s="7">
        <v>2.3662679999999998</v>
      </c>
      <c r="L6" s="7">
        <v>2.5756607053973699</v>
      </c>
      <c r="M6" s="7">
        <v>2.5038687601705201</v>
      </c>
      <c r="N6" s="8">
        <v>2.2523840000000002</v>
      </c>
      <c r="O6" s="85"/>
      <c r="P6" s="86" t="s">
        <v>168</v>
      </c>
      <c r="Q6" s="91" t="s">
        <v>169</v>
      </c>
      <c r="R6" s="101" t="s">
        <v>20</v>
      </c>
      <c r="S6" s="13"/>
      <c r="T6" s="68">
        <v>2.4559869687350058</v>
      </c>
      <c r="U6" s="52">
        <v>1.3566499999999999</v>
      </c>
      <c r="V6" s="40">
        <v>1.4123312616002113</v>
      </c>
      <c r="W6" s="40">
        <v>0.15661666666666668</v>
      </c>
      <c r="X6" s="40">
        <v>0.11066666666666666</v>
      </c>
      <c r="Y6" s="40">
        <v>2.0574833333333333</v>
      </c>
      <c r="Z6" s="40">
        <v>0.96101444557820148</v>
      </c>
      <c r="AA6" s="40"/>
      <c r="AB6" s="40"/>
      <c r="AC6" s="40"/>
      <c r="AD6" s="40"/>
      <c r="AE6" s="40"/>
      <c r="AF6" s="53"/>
      <c r="AG6" s="41">
        <v>4022.396666666667</v>
      </c>
      <c r="AH6" s="41">
        <v>2299.42</v>
      </c>
      <c r="AI6" s="41">
        <v>2364.86</v>
      </c>
      <c r="AJ6" s="13"/>
      <c r="AK6" s="41"/>
      <c r="AL6" s="43"/>
      <c r="AM6" s="57"/>
      <c r="AN6" s="54">
        <v>6.1709978801915675</v>
      </c>
      <c r="AO6" s="57">
        <v>12.346385973372316</v>
      </c>
      <c r="AP6" s="40">
        <v>2.407310639654562</v>
      </c>
      <c r="AQ6" s="40">
        <v>2.7463906267724019</v>
      </c>
      <c r="AR6" s="52">
        <v>1.6784500000000002</v>
      </c>
      <c r="AS6" s="40">
        <v>1.6327651717358278</v>
      </c>
      <c r="AT6" s="40">
        <v>8.7650000000000006E-2</v>
      </c>
      <c r="AU6" s="40">
        <v>8.45775E-2</v>
      </c>
      <c r="AV6" s="40">
        <v>2.7606625000000005</v>
      </c>
      <c r="AW6" s="40">
        <v>1.0279800359874187</v>
      </c>
      <c r="AX6" s="40"/>
      <c r="AY6" s="40"/>
      <c r="AZ6" s="40"/>
      <c r="BA6" s="40"/>
      <c r="BB6" s="40"/>
      <c r="BC6" s="61"/>
      <c r="BD6" s="62">
        <v>13.478152861150544</v>
      </c>
      <c r="BE6" s="41">
        <v>24.556062255309392</v>
      </c>
      <c r="BF6" s="41"/>
      <c r="BG6" s="42"/>
      <c r="BH6" s="63"/>
      <c r="BI6" s="41">
        <v>4317.6433333333334</v>
      </c>
      <c r="BJ6" s="56">
        <v>2222.7533333333336</v>
      </c>
      <c r="BK6" s="42"/>
      <c r="BL6" s="68">
        <v>2.4597395275937792</v>
      </c>
      <c r="BM6" s="52">
        <v>1.3427083333333334</v>
      </c>
      <c r="BN6" s="40">
        <v>1.37700795965865</v>
      </c>
      <c r="BO6" s="40">
        <v>0.15395833333333334</v>
      </c>
      <c r="BP6" s="40">
        <v>8.3025000000000002E-2</v>
      </c>
      <c r="BQ6" s="40">
        <v>2.1608499999999999</v>
      </c>
      <c r="BR6" s="61">
        <v>0.97509119240398634</v>
      </c>
      <c r="BS6" s="62">
        <v>3179.6633333333334</v>
      </c>
      <c r="BT6" s="41">
        <v>2036.16</v>
      </c>
      <c r="BU6" s="41">
        <v>1762.34</v>
      </c>
      <c r="BV6" s="41"/>
      <c r="BW6" s="39">
        <v>13.905411315653449</v>
      </c>
      <c r="BX6" s="40">
        <v>2.4377229811935908</v>
      </c>
      <c r="BY6" s="40">
        <v>2.8314473864683323</v>
      </c>
      <c r="BZ6" s="52">
        <v>1.6392500000000003</v>
      </c>
      <c r="CA6" s="40">
        <v>1.5831713290291962</v>
      </c>
      <c r="CB6" s="40">
        <v>0.20856666666666671</v>
      </c>
      <c r="CC6" s="40">
        <v>8.8150000000000006E-2</v>
      </c>
      <c r="CD6" s="40">
        <v>2.4798999999999998</v>
      </c>
      <c r="CE6" s="61">
        <v>1.0354217322803538</v>
      </c>
      <c r="CF6" s="62">
        <v>3914.1133333333332</v>
      </c>
      <c r="CG6" s="56">
        <v>2076.0733333333337</v>
      </c>
      <c r="CH6" s="13"/>
      <c r="CI6" s="13"/>
      <c r="CJ6" s="55"/>
      <c r="CK6" s="13"/>
      <c r="CL6" s="13"/>
      <c r="CM6" s="43"/>
      <c r="CO6" s="120"/>
      <c r="CP6" s="127"/>
      <c r="CQ6" s="126"/>
      <c r="CR6" s="127"/>
      <c r="CS6" s="126"/>
      <c r="CT6" s="121"/>
      <c r="CU6" s="126"/>
      <c r="CV6" s="127"/>
      <c r="CW6" s="126"/>
      <c r="CX6" s="127"/>
      <c r="CY6" s="126"/>
      <c r="CZ6" s="127"/>
      <c r="DA6" s="126"/>
      <c r="DB6" s="127"/>
      <c r="DC6" s="126"/>
      <c r="DD6" s="127"/>
      <c r="DE6" s="126"/>
      <c r="DF6" s="122"/>
      <c r="DG6" s="114"/>
      <c r="DH6" s="114"/>
    </row>
    <row r="7" spans="1:112">
      <c r="A7" s="1">
        <v>3</v>
      </c>
      <c r="B7" s="958"/>
      <c r="C7" s="962"/>
      <c r="D7" s="2" t="s">
        <v>20</v>
      </c>
      <c r="E7" s="2" t="s">
        <v>21</v>
      </c>
      <c r="F7" s="6">
        <v>472.05</v>
      </c>
      <c r="G7" s="7">
        <v>25.610000610351499</v>
      </c>
      <c r="H7" s="7">
        <v>26.7399997711181</v>
      </c>
      <c r="I7" s="7">
        <v>35.950000762939403</v>
      </c>
      <c r="J7" s="7">
        <v>2.6629760662530502</v>
      </c>
      <c r="K7" s="7">
        <v>4.1318929999999997E-2</v>
      </c>
      <c r="L7" s="7">
        <v>2.6837830858164899</v>
      </c>
      <c r="M7" s="7">
        <v>2.6123145845710498</v>
      </c>
      <c r="N7" s="8">
        <v>2.7328990000000001E-2</v>
      </c>
      <c r="O7" s="13"/>
      <c r="P7" s="86" t="s">
        <v>167</v>
      </c>
      <c r="Q7" s="91" t="s">
        <v>174</v>
      </c>
      <c r="R7" s="101" t="s">
        <v>20</v>
      </c>
      <c r="S7" s="13"/>
      <c r="T7" s="68">
        <v>2.6147980803055537</v>
      </c>
      <c r="U7" s="52">
        <v>1.3535000000000001</v>
      </c>
      <c r="V7" s="40">
        <v>1.3009866812073032</v>
      </c>
      <c r="W7" s="40">
        <v>5.2116666666666658E-2</v>
      </c>
      <c r="X7" s="40">
        <v>6.4100000000000004E-2</v>
      </c>
      <c r="Y7" s="40">
        <v>2.1716833333333332</v>
      </c>
      <c r="Z7" s="40">
        <v>1.04045936774778</v>
      </c>
      <c r="AA7" s="40"/>
      <c r="AB7" s="40"/>
      <c r="AC7" s="40"/>
      <c r="AD7" s="40"/>
      <c r="AE7" s="40"/>
      <c r="AF7" s="53"/>
      <c r="AG7" s="41">
        <v>4226.6933333333327</v>
      </c>
      <c r="AH7" s="41">
        <v>2541.41</v>
      </c>
      <c r="AI7" s="41">
        <v>2825.35</v>
      </c>
      <c r="AJ7" s="41"/>
      <c r="AK7" s="41"/>
      <c r="AL7" s="43"/>
      <c r="AM7" s="57"/>
      <c r="AN7" s="54">
        <v>2.4352651048088778</v>
      </c>
      <c r="AO7" s="40">
        <v>9.8295159962182002</v>
      </c>
      <c r="AP7" s="40">
        <v>2.604454743012214</v>
      </c>
      <c r="AQ7" s="40">
        <v>2.888367265393609</v>
      </c>
      <c r="AR7" s="52">
        <v>1.5694833333333333</v>
      </c>
      <c r="AS7" s="40">
        <v>1.5166194696503097</v>
      </c>
      <c r="AT7" s="40">
        <v>3.2199999999999999E-2</v>
      </c>
      <c r="AU7" s="40">
        <v>4.6412500000000009E-2</v>
      </c>
      <c r="AV7" s="40">
        <v>2.693316666666667</v>
      </c>
      <c r="AW7" s="40">
        <v>1.0348563794286596</v>
      </c>
      <c r="AX7" s="40"/>
      <c r="AY7" s="40"/>
      <c r="AZ7" s="40"/>
      <c r="BA7" s="40"/>
      <c r="BB7" s="40"/>
      <c r="BC7" s="61"/>
      <c r="BD7" s="62">
        <v>51.614574330264148</v>
      </c>
      <c r="BE7" s="41">
        <v>94.037418449865115</v>
      </c>
      <c r="BF7" s="41"/>
      <c r="BG7" s="42"/>
      <c r="BH7" s="63"/>
      <c r="BI7" s="41">
        <v>4720.32</v>
      </c>
      <c r="BJ7" s="110">
        <v>2433.6566666666663</v>
      </c>
      <c r="BK7" s="42"/>
      <c r="BL7" s="68">
        <v>2.5954590664465913</v>
      </c>
      <c r="BM7" s="52">
        <v>1.2811833333333333</v>
      </c>
      <c r="BN7" s="40">
        <v>1.2667906501368094</v>
      </c>
      <c r="BO7" s="40">
        <v>7.5183333333333338E-2</v>
      </c>
      <c r="BP7" s="40">
        <v>4.2383333333333335E-2</v>
      </c>
      <c r="BQ7" s="40">
        <v>2.2105333333333332</v>
      </c>
      <c r="BR7" s="61">
        <v>1.0113615325428631</v>
      </c>
      <c r="BS7" s="62">
        <v>3657.74</v>
      </c>
      <c r="BT7" s="41">
        <v>2207.5500000000002</v>
      </c>
      <c r="BU7" s="41">
        <v>2169.58</v>
      </c>
      <c r="BV7" s="41"/>
      <c r="BW7" s="39">
        <v>10.294660022756705</v>
      </c>
      <c r="BX7" s="40">
        <v>2.5986417330403726</v>
      </c>
      <c r="BY7" s="40">
        <v>2.8968640369677026</v>
      </c>
      <c r="BZ7" s="52">
        <v>1.5100666666666669</v>
      </c>
      <c r="CA7" s="40">
        <v>1.4259712641458069</v>
      </c>
      <c r="CB7" s="40">
        <v>4.8166666666666663E-2</v>
      </c>
      <c r="CC7" s="40">
        <v>5.6100000000000004E-2</v>
      </c>
      <c r="CD7" s="40">
        <v>2.3950333333333336</v>
      </c>
      <c r="CE7" s="61">
        <v>1.0589741214534469</v>
      </c>
      <c r="CF7" s="62">
        <v>4169.7466666666669</v>
      </c>
      <c r="CG7" s="110">
        <v>2169.8733333333334</v>
      </c>
      <c r="CH7" s="13"/>
      <c r="CI7" s="13"/>
      <c r="CJ7" s="55"/>
      <c r="CK7" s="13"/>
      <c r="CL7" s="13"/>
      <c r="CM7" s="43"/>
      <c r="CO7" s="120">
        <v>3.48</v>
      </c>
      <c r="CP7" s="127">
        <v>1.51</v>
      </c>
      <c r="CQ7" s="126">
        <v>8.09</v>
      </c>
      <c r="CR7" s="127">
        <v>0.39</v>
      </c>
      <c r="CS7" s="126">
        <v>22.73</v>
      </c>
      <c r="CT7" s="121">
        <v>0.61</v>
      </c>
      <c r="CU7" s="126">
        <v>0.63</v>
      </c>
      <c r="CV7" s="127">
        <v>0.1</v>
      </c>
      <c r="CW7" s="126">
        <v>6.04</v>
      </c>
      <c r="CX7" s="127">
        <v>0.38</v>
      </c>
      <c r="CY7" s="126">
        <v>1.08</v>
      </c>
      <c r="CZ7" s="127">
        <v>0.11</v>
      </c>
      <c r="DA7" s="126">
        <v>9.3000000000000007</v>
      </c>
      <c r="DB7" s="127">
        <v>0.65</v>
      </c>
      <c r="DC7" s="126">
        <v>0.65</v>
      </c>
      <c r="DD7" s="127">
        <v>0.19</v>
      </c>
      <c r="DE7" s="126">
        <v>48</v>
      </c>
      <c r="DF7" s="122">
        <v>2.08</v>
      </c>
      <c r="DG7" s="114"/>
      <c r="DH7" s="115"/>
    </row>
    <row r="8" spans="1:112">
      <c r="A8" s="1">
        <v>4</v>
      </c>
      <c r="B8" s="958"/>
      <c r="C8" s="963" t="s">
        <v>22</v>
      </c>
      <c r="D8" s="2" t="s">
        <v>23</v>
      </c>
      <c r="E8" s="2" t="s">
        <v>24</v>
      </c>
      <c r="F8" s="6">
        <v>1354.78</v>
      </c>
      <c r="G8" s="7">
        <v>25.7299995422363</v>
      </c>
      <c r="H8" s="7">
        <v>28.4699993133544</v>
      </c>
      <c r="I8" s="7">
        <v>32.560001373291001</v>
      </c>
      <c r="J8" s="7">
        <v>14.399308399518301</v>
      </c>
      <c r="K8" s="7">
        <v>0.37702140000000001</v>
      </c>
      <c r="L8" s="7">
        <v>2.5738954715664799</v>
      </c>
      <c r="M8" s="7">
        <v>2.2032723247343902</v>
      </c>
      <c r="N8" s="8">
        <v>0.20815349999999999</v>
      </c>
      <c r="O8" s="13"/>
      <c r="P8" s="86" t="s">
        <v>89</v>
      </c>
      <c r="Q8" s="92" t="s">
        <v>189</v>
      </c>
      <c r="R8" s="102" t="s">
        <v>90</v>
      </c>
      <c r="S8" s="13"/>
      <c r="T8" s="68">
        <v>2.2666785973599528</v>
      </c>
      <c r="U8" s="52">
        <v>3.8477000000000015</v>
      </c>
      <c r="V8" s="40">
        <v>3.3902664950589685</v>
      </c>
      <c r="W8" s="40">
        <v>6.823333333333334E-2</v>
      </c>
      <c r="X8" s="40">
        <v>5.2350000000000008E-2</v>
      </c>
      <c r="Y8" s="40">
        <v>1.7803333333333333</v>
      </c>
      <c r="Z8" s="40">
        <v>1.1439058794852366</v>
      </c>
      <c r="AA8" s="40"/>
      <c r="AB8" s="40"/>
      <c r="AC8" s="40"/>
      <c r="AD8" s="40"/>
      <c r="AE8" s="40"/>
      <c r="AF8" s="53"/>
      <c r="AG8" s="41">
        <v>4128.123333333333</v>
      </c>
      <c r="AH8" s="41">
        <v>2583.48</v>
      </c>
      <c r="AI8" s="41">
        <v>2763.63</v>
      </c>
      <c r="AJ8" s="41"/>
      <c r="AK8" s="41"/>
      <c r="AL8" s="43"/>
      <c r="AM8" s="57"/>
      <c r="AN8" s="58">
        <v>19.475497433734095</v>
      </c>
      <c r="AO8" s="57">
        <v>13.963099839196577</v>
      </c>
      <c r="AP8" s="40">
        <v>2.2827484709289814</v>
      </c>
      <c r="AQ8" s="40">
        <v>2.6532202655633945</v>
      </c>
      <c r="AR8" s="52">
        <v>5.2168666666666663</v>
      </c>
      <c r="AS8" s="40">
        <v>4.9560441542709759</v>
      </c>
      <c r="AT8" s="40">
        <v>8.7366666666666676E-2</v>
      </c>
      <c r="AU8" s="40">
        <v>4.6849999999999996E-2</v>
      </c>
      <c r="AV8" s="40">
        <v>2.4966166666666663</v>
      </c>
      <c r="AW8" s="40">
        <v>1.0526271567154868</v>
      </c>
      <c r="AX8" s="40"/>
      <c r="AY8" s="40"/>
      <c r="AZ8" s="40"/>
      <c r="BA8" s="40"/>
      <c r="BB8" s="40"/>
      <c r="BC8" s="61"/>
      <c r="BD8" s="62">
        <v>21.999209343831595</v>
      </c>
      <c r="BE8" s="41">
        <v>40.080711339298318</v>
      </c>
      <c r="BF8" s="41"/>
      <c r="BG8" s="42"/>
      <c r="BH8" s="63"/>
      <c r="BI8" s="41">
        <v>4034.5566666666668</v>
      </c>
      <c r="BJ8" s="110">
        <v>2248.3066666666668</v>
      </c>
      <c r="BK8" s="42"/>
      <c r="BL8" s="68">
        <v>2.2655817493508081</v>
      </c>
      <c r="BM8" s="52">
        <v>3.7753666666666668</v>
      </c>
      <c r="BN8" s="40">
        <v>3.4015739645597329</v>
      </c>
      <c r="BO8" s="40">
        <v>0.14419999999999999</v>
      </c>
      <c r="BP8" s="40">
        <v>5.33E-2</v>
      </c>
      <c r="BQ8" s="40">
        <v>1.7042166666666669</v>
      </c>
      <c r="BR8" s="61">
        <v>1.1098881594230787</v>
      </c>
      <c r="BS8" s="62">
        <v>4031.4</v>
      </c>
      <c r="BT8" s="41">
        <v>2363.34</v>
      </c>
      <c r="BU8" s="41">
        <v>2608.2800000000002</v>
      </c>
      <c r="BV8" s="41"/>
      <c r="BW8" s="39">
        <v>14.018829360054966</v>
      </c>
      <c r="BX8" s="40">
        <v>2.2828112478746885</v>
      </c>
      <c r="BY8" s="40">
        <v>2.6550129881741138</v>
      </c>
      <c r="BZ8" s="52">
        <v>4.5866333333333325</v>
      </c>
      <c r="CA8" s="40">
        <v>4.2530626436238652</v>
      </c>
      <c r="CB8" s="40">
        <v>0.17521666666666666</v>
      </c>
      <c r="CC8" s="40">
        <v>9.8866666666666658E-2</v>
      </c>
      <c r="CD8" s="40">
        <v>1.8886499999999999</v>
      </c>
      <c r="CE8" s="61">
        <v>1.0784307022163315</v>
      </c>
      <c r="CF8" s="62">
        <v>4049.0266666666666</v>
      </c>
      <c r="CG8" s="110">
        <v>2439.9766666666665</v>
      </c>
      <c r="CH8" s="13"/>
      <c r="CI8" s="13"/>
      <c r="CJ8" s="55"/>
      <c r="CK8" s="13"/>
      <c r="CL8" s="13"/>
      <c r="CM8" s="43"/>
      <c r="CO8" s="120">
        <v>0.34</v>
      </c>
      <c r="CP8" s="127">
        <v>0.6</v>
      </c>
      <c r="CQ8" s="126">
        <v>4.47</v>
      </c>
      <c r="CR8" s="127">
        <v>1.03</v>
      </c>
      <c r="CS8" s="126">
        <v>37.880000000000003</v>
      </c>
      <c r="CT8" s="121">
        <v>1.94</v>
      </c>
      <c r="CU8" s="126">
        <v>0.22</v>
      </c>
      <c r="CV8" s="127">
        <v>0.11</v>
      </c>
      <c r="CW8" s="126">
        <v>0.18</v>
      </c>
      <c r="CX8" s="127">
        <v>7.0000000000000007E-2</v>
      </c>
      <c r="CY8" s="126">
        <v>0.8</v>
      </c>
      <c r="CZ8" s="127">
        <v>0.48</v>
      </c>
      <c r="DA8" s="126">
        <v>1.2</v>
      </c>
      <c r="DB8" s="127">
        <v>0.15</v>
      </c>
      <c r="DC8" s="126">
        <v>0.47</v>
      </c>
      <c r="DD8" s="127">
        <v>0.21</v>
      </c>
      <c r="DE8" s="126">
        <v>54.44</v>
      </c>
      <c r="DF8" s="122">
        <v>1.3</v>
      </c>
      <c r="DG8" s="114"/>
      <c r="DH8" s="115"/>
    </row>
    <row r="9" spans="1:112">
      <c r="A9" s="1">
        <v>5</v>
      </c>
      <c r="B9" s="958"/>
      <c r="C9" s="961"/>
      <c r="D9" s="2" t="s">
        <v>23</v>
      </c>
      <c r="E9" s="2" t="s">
        <v>25</v>
      </c>
      <c r="F9" s="6">
        <v>1355.15</v>
      </c>
      <c r="G9" s="7">
        <v>25.600000381469702</v>
      </c>
      <c r="H9" s="7">
        <v>27.780000686645501</v>
      </c>
      <c r="I9" s="7">
        <v>33.540000915527301</v>
      </c>
      <c r="J9" s="7">
        <v>10.9930208590776</v>
      </c>
      <c r="K9" s="7">
        <v>0.49227959999999998</v>
      </c>
      <c r="L9" s="7">
        <v>2.6401765384935798</v>
      </c>
      <c r="M9" s="7">
        <v>2.3499413809005101</v>
      </c>
      <c r="N9" s="8">
        <v>0.32929599999999998</v>
      </c>
      <c r="O9" s="13"/>
      <c r="P9" s="86" t="s">
        <v>89</v>
      </c>
      <c r="Q9" s="92" t="s">
        <v>189</v>
      </c>
      <c r="R9" s="102" t="s">
        <v>90</v>
      </c>
      <c r="S9" s="13"/>
      <c r="T9" s="68">
        <v>2.3812381811898331</v>
      </c>
      <c r="U9" s="52">
        <v>4.5513416666666666</v>
      </c>
      <c r="V9" s="40">
        <v>3.9615297521710682</v>
      </c>
      <c r="W9" s="40">
        <v>8.0266666666666653E-2</v>
      </c>
      <c r="X9" s="40">
        <v>8.7191666666666667E-2</v>
      </c>
      <c r="Y9" s="40">
        <v>1.8515833333333334</v>
      </c>
      <c r="Z9" s="40">
        <v>1.1489033005334548</v>
      </c>
      <c r="AA9" s="40">
        <v>4.6848815999999998</v>
      </c>
      <c r="AB9" s="40">
        <v>4.2768917999999996</v>
      </c>
      <c r="AC9" s="40">
        <f t="shared" ref="AC9:AC64" si="0">AA9</f>
        <v>4.6848815999999998</v>
      </c>
      <c r="AD9" s="40">
        <f>AB9^2/AA9</f>
        <v>3.9044323913985868</v>
      </c>
      <c r="AE9" s="40">
        <f t="shared" ref="AE9:AE64" si="1">AC9/AD9</f>
        <v>1.1998880068510682</v>
      </c>
      <c r="AF9" s="53">
        <v>19.666666666667027</v>
      </c>
      <c r="AG9" s="41">
        <v>4304.6766666666663</v>
      </c>
      <c r="AH9" s="41">
        <v>2530.7800000000002</v>
      </c>
      <c r="AI9" s="41">
        <v>2979.4</v>
      </c>
      <c r="AJ9" s="41">
        <v>2395.8100000000004</v>
      </c>
      <c r="AK9" s="41">
        <v>3030.355</v>
      </c>
      <c r="AL9" s="43">
        <f t="shared" ref="AL9:AL64" si="2">(AK9^2-AJ9^2)/(2*AJ9^2)</f>
        <v>0.29993053337487796</v>
      </c>
      <c r="AM9" s="57"/>
      <c r="AN9" s="58">
        <v>14.316813003410491</v>
      </c>
      <c r="AO9" s="57">
        <v>10.217418078809521</v>
      </c>
      <c r="AP9" s="40">
        <v>2.3879648124527404</v>
      </c>
      <c r="AQ9" s="40">
        <v>2.6597194704746321</v>
      </c>
      <c r="AR9" s="52">
        <v>5.9893666666666672</v>
      </c>
      <c r="AS9" s="40">
        <v>5.5045622112243349</v>
      </c>
      <c r="AT9" s="40">
        <v>6.4583333333333326E-2</v>
      </c>
      <c r="AU9" s="40">
        <v>6.3383333333333333E-2</v>
      </c>
      <c r="AV9" s="40">
        <v>2.3852333333333333</v>
      </c>
      <c r="AW9" s="40">
        <v>1.0880732085203377</v>
      </c>
      <c r="AX9" s="40"/>
      <c r="AY9" s="40"/>
      <c r="AZ9" s="40"/>
      <c r="BA9" s="40"/>
      <c r="BB9" s="40"/>
      <c r="BC9" s="61"/>
      <c r="BD9" s="62">
        <v>41.176051355321782</v>
      </c>
      <c r="BE9" s="41">
        <v>75.019306497373066</v>
      </c>
      <c r="BF9" s="41"/>
      <c r="BG9" s="42"/>
      <c r="BH9" s="63"/>
      <c r="BI9" s="41">
        <v>4425.163333333333</v>
      </c>
      <c r="BJ9" s="56">
        <v>2461.5166666666669</v>
      </c>
      <c r="BK9" s="42"/>
      <c r="BL9" s="68">
        <v>2.379714592722471</v>
      </c>
      <c r="BM9" s="52">
        <v>4.5162833333333339</v>
      </c>
      <c r="BN9" s="40">
        <v>3.8775848993333994</v>
      </c>
      <c r="BO9" s="40">
        <v>7.9733333333333337E-2</v>
      </c>
      <c r="BP9" s="40">
        <v>5.506666666666666E-2</v>
      </c>
      <c r="BQ9" s="40">
        <v>1.6576833333333334</v>
      </c>
      <c r="BR9" s="61">
        <v>1.1647155254059645</v>
      </c>
      <c r="BS9" s="62">
        <v>4277.13</v>
      </c>
      <c r="BT9" s="41">
        <v>2312.94</v>
      </c>
      <c r="BU9" s="41">
        <v>2793.15</v>
      </c>
      <c r="BV9" s="41"/>
      <c r="BW9" s="39">
        <v>11.201097827603846</v>
      </c>
      <c r="BX9" s="40">
        <v>2.3897690328883106</v>
      </c>
      <c r="BY9" s="40">
        <v>2.6912146146230054</v>
      </c>
      <c r="BZ9" s="52">
        <v>5.3636833333333334</v>
      </c>
      <c r="CA9" s="40">
        <v>4.8073119803141102</v>
      </c>
      <c r="CB9" s="40">
        <v>0.12861666666666668</v>
      </c>
      <c r="CC9" s="40">
        <v>0.13523333333333332</v>
      </c>
      <c r="CD9" s="40">
        <v>1.9000666666666666</v>
      </c>
      <c r="CE9" s="61">
        <v>1.1157343969556288</v>
      </c>
      <c r="CF9" s="62">
        <v>4306.6133333333337</v>
      </c>
      <c r="CG9" s="56">
        <v>2556.2366666666667</v>
      </c>
      <c r="CH9" s="41">
        <v>2189.66</v>
      </c>
      <c r="CI9" s="41">
        <v>2615.65</v>
      </c>
      <c r="CJ9" s="55">
        <f>(CI9^2-CH9^2)/(2*CH9^2)</f>
        <v>0.21347029435065612</v>
      </c>
      <c r="CK9" s="44">
        <v>2654.832347140039</v>
      </c>
      <c r="CL9" s="44">
        <v>2900.8620689655172</v>
      </c>
      <c r="CM9" s="43">
        <f>(CL9^2-CK9^2)/(2*CK9^2)</f>
        <v>9.6966501932223684E-2</v>
      </c>
      <c r="CN9" s="25"/>
      <c r="CO9" s="120"/>
      <c r="CP9" s="127"/>
      <c r="CQ9" s="126"/>
      <c r="CR9" s="127"/>
      <c r="CS9" s="126"/>
      <c r="CT9" s="121"/>
      <c r="CU9" s="126"/>
      <c r="CV9" s="127"/>
      <c r="CW9" s="126"/>
      <c r="CX9" s="127"/>
      <c r="CY9" s="126"/>
      <c r="CZ9" s="127"/>
      <c r="DA9" s="126"/>
      <c r="DB9" s="127"/>
      <c r="DC9" s="126"/>
      <c r="DD9" s="127"/>
      <c r="DE9" s="126"/>
      <c r="DF9" s="122"/>
      <c r="DG9" s="114"/>
      <c r="DH9" s="115"/>
    </row>
    <row r="10" spans="1:112">
      <c r="A10" s="1">
        <v>6</v>
      </c>
      <c r="B10" s="958"/>
      <c r="C10" s="961"/>
      <c r="D10" s="2" t="s">
        <v>23</v>
      </c>
      <c r="E10" s="2" t="s">
        <v>26</v>
      </c>
      <c r="F10" s="6">
        <v>1354</v>
      </c>
      <c r="G10" s="7">
        <v>25.770000457763601</v>
      </c>
      <c r="H10" s="7">
        <v>26.639999389648398</v>
      </c>
      <c r="I10" s="7">
        <v>32.880001068115199</v>
      </c>
      <c r="J10" s="7">
        <v>9.7767964773184097</v>
      </c>
      <c r="K10" s="7">
        <v>0.15994040000000001</v>
      </c>
      <c r="L10" s="7">
        <v>2.6275796417731199</v>
      </c>
      <c r="M10" s="7">
        <v>2.3706865279175098</v>
      </c>
      <c r="N10" s="8">
        <v>8.4334679999999995E-2</v>
      </c>
      <c r="O10" s="13"/>
      <c r="P10" s="86" t="s">
        <v>89</v>
      </c>
      <c r="Q10" s="92" t="s">
        <v>189</v>
      </c>
      <c r="R10" s="102" t="s">
        <v>90</v>
      </c>
      <c r="S10" s="13"/>
      <c r="T10" s="68">
        <v>2.4306033945932333</v>
      </c>
      <c r="U10" s="52">
        <v>4.7049000000000003</v>
      </c>
      <c r="V10" s="40">
        <v>4.2361748456646922</v>
      </c>
      <c r="W10" s="40">
        <v>0.12121666666666667</v>
      </c>
      <c r="X10" s="40">
        <v>6.2395833333333331E-2</v>
      </c>
      <c r="Y10" s="40">
        <v>1.8363</v>
      </c>
      <c r="Z10" s="40">
        <v>1.1109619616249451</v>
      </c>
      <c r="AA10" s="40"/>
      <c r="AB10" s="40"/>
      <c r="AC10" s="40"/>
      <c r="AD10" s="40"/>
      <c r="AE10" s="40"/>
      <c r="AF10" s="53"/>
      <c r="AG10" s="41">
        <v>4715.623333333333</v>
      </c>
      <c r="AH10" s="41">
        <v>2946.62</v>
      </c>
      <c r="AI10" s="41">
        <v>3239.63</v>
      </c>
      <c r="AJ10" s="13"/>
      <c r="AK10" s="41"/>
      <c r="AL10" s="43"/>
      <c r="AM10" s="57"/>
      <c r="AN10" s="58">
        <v>13.26829268292683</v>
      </c>
      <c r="AO10" s="40">
        <v>9.01241594152979</v>
      </c>
      <c r="AP10" s="40">
        <v>2.4341196249051817</v>
      </c>
      <c r="AQ10" s="40">
        <v>2.6752217350237304</v>
      </c>
      <c r="AR10" s="52">
        <v>5.7357833333333321</v>
      </c>
      <c r="AS10" s="40">
        <v>5.4834545540132575</v>
      </c>
      <c r="AT10" s="40">
        <v>9.1533333333333328E-2</v>
      </c>
      <c r="AU10" s="40">
        <v>5.5183333333333334E-2</v>
      </c>
      <c r="AV10" s="40">
        <v>2.3677000000000001</v>
      </c>
      <c r="AW10" s="40">
        <v>1.0460163892733274</v>
      </c>
      <c r="AX10" s="40"/>
      <c r="AY10" s="40"/>
      <c r="AZ10" s="40"/>
      <c r="BA10" s="40"/>
      <c r="BB10" s="40"/>
      <c r="BC10" s="61"/>
      <c r="BD10" s="62">
        <v>56.653743912977326</v>
      </c>
      <c r="BE10" s="41">
        <v>103.21836210460292</v>
      </c>
      <c r="BF10" s="41"/>
      <c r="BG10" s="42"/>
      <c r="BH10" s="63"/>
      <c r="BI10" s="41">
        <v>4912.4766666666665</v>
      </c>
      <c r="BJ10" s="56">
        <v>2740.4300000000003</v>
      </c>
      <c r="BK10" s="42"/>
      <c r="BL10" s="68">
        <v>2.43032563794414</v>
      </c>
      <c r="BM10" s="52">
        <v>4.6075999999999997</v>
      </c>
      <c r="BN10" s="40">
        <v>4.1520692135608064</v>
      </c>
      <c r="BO10" s="40">
        <v>0.13446666666666668</v>
      </c>
      <c r="BP10" s="40">
        <v>5.5249999999999994E-2</v>
      </c>
      <c r="BQ10" s="40">
        <v>1.6819666666666666</v>
      </c>
      <c r="BR10" s="61">
        <v>1.1097117516614159</v>
      </c>
      <c r="BS10" s="62">
        <v>4746.916666666667</v>
      </c>
      <c r="BT10" s="41">
        <v>2913.28</v>
      </c>
      <c r="BU10" s="41">
        <v>3238.42</v>
      </c>
      <c r="BV10" s="41"/>
      <c r="BW10" s="39">
        <v>8.9286091304306421</v>
      </c>
      <c r="BX10" s="40">
        <v>2.4333505331042886</v>
      </c>
      <c r="BY10" s="40">
        <v>2.6719154169823596</v>
      </c>
      <c r="BZ10" s="52">
        <v>5.0410500000000003</v>
      </c>
      <c r="CA10" s="40">
        <v>4.7888848994753079</v>
      </c>
      <c r="CB10" s="40">
        <v>0.14383333333333334</v>
      </c>
      <c r="CC10" s="40">
        <v>8.1533333333333333E-2</v>
      </c>
      <c r="CD10" s="40">
        <v>1.8567666666666665</v>
      </c>
      <c r="CE10" s="61">
        <v>1.0526563293580768</v>
      </c>
      <c r="CF10" s="62">
        <v>4852.6099999999997</v>
      </c>
      <c r="CG10" s="56">
        <v>2926.77</v>
      </c>
      <c r="CH10" s="44"/>
      <c r="CI10" s="44"/>
      <c r="CJ10" s="55"/>
      <c r="CK10" s="44"/>
      <c r="CL10" s="44"/>
      <c r="CM10" s="43"/>
      <c r="CO10" s="120"/>
      <c r="CP10" s="127"/>
      <c r="CQ10" s="126"/>
      <c r="CR10" s="127"/>
      <c r="CS10" s="126"/>
      <c r="CT10" s="121"/>
      <c r="CU10" s="126"/>
      <c r="CV10" s="127"/>
      <c r="CW10" s="126"/>
      <c r="CX10" s="127"/>
      <c r="CY10" s="126"/>
      <c r="CZ10" s="127"/>
      <c r="DA10" s="126"/>
      <c r="DB10" s="127"/>
      <c r="DC10" s="126"/>
      <c r="DD10" s="127"/>
      <c r="DE10" s="126"/>
      <c r="DF10" s="122"/>
      <c r="DG10" s="114"/>
      <c r="DH10" s="115"/>
    </row>
    <row r="11" spans="1:112">
      <c r="A11" s="1">
        <v>7</v>
      </c>
      <c r="B11" s="958"/>
      <c r="C11" s="961"/>
      <c r="D11" s="2" t="s">
        <v>23</v>
      </c>
      <c r="E11" s="2" t="s">
        <v>27</v>
      </c>
      <c r="F11" s="6">
        <v>1387.14</v>
      </c>
      <c r="G11" s="7">
        <v>25.780000686645501</v>
      </c>
      <c r="H11" s="7">
        <v>26.840000152587798</v>
      </c>
      <c r="I11" s="7">
        <v>32.590000152587798</v>
      </c>
      <c r="J11" s="7">
        <v>10.5773575377908</v>
      </c>
      <c r="K11" s="7">
        <v>0.16207170000000001</v>
      </c>
      <c r="L11" s="7">
        <v>2.6061290865948501</v>
      </c>
      <c r="M11" s="7">
        <v>2.3304694952093499</v>
      </c>
      <c r="N11" s="8">
        <v>8.4288420000000003E-2</v>
      </c>
      <c r="O11" s="13"/>
      <c r="P11" s="86" t="s">
        <v>91</v>
      </c>
      <c r="Q11" s="93" t="s">
        <v>181</v>
      </c>
      <c r="R11" s="103" t="s">
        <v>92</v>
      </c>
      <c r="S11" s="13"/>
      <c r="T11" s="68">
        <v>2.3837136410716186</v>
      </c>
      <c r="U11" s="52">
        <v>3.6994833333333332</v>
      </c>
      <c r="V11" s="40">
        <v>3.2416283517545743</v>
      </c>
      <c r="W11" s="40">
        <v>7.5800000000000006E-2</v>
      </c>
      <c r="X11" s="40">
        <v>5.7583333333333334E-2</v>
      </c>
      <c r="Y11" s="40">
        <v>1.8855</v>
      </c>
      <c r="Z11" s="40">
        <v>1.1421913599987159</v>
      </c>
      <c r="AA11" s="40"/>
      <c r="AB11" s="40"/>
      <c r="AC11" s="40"/>
      <c r="AD11" s="40"/>
      <c r="AE11" s="40"/>
      <c r="AF11" s="53"/>
      <c r="AG11" s="41">
        <v>4145.3066666666664</v>
      </c>
      <c r="AH11" s="41">
        <v>2534.31</v>
      </c>
      <c r="AI11" s="41">
        <v>2746.87</v>
      </c>
      <c r="AJ11" s="41"/>
      <c r="AK11" s="41"/>
      <c r="AL11" s="43"/>
      <c r="AM11" s="57"/>
      <c r="AN11" s="58">
        <v>14.036001190121986</v>
      </c>
      <c r="AO11" s="57">
        <v>10.157780680401382</v>
      </c>
      <c r="AP11" s="40">
        <v>2.3867457505474428</v>
      </c>
      <c r="AQ11" s="40">
        <v>2.6565970527252842</v>
      </c>
      <c r="AR11" s="52">
        <v>4.8660166666666669</v>
      </c>
      <c r="AS11" s="40">
        <v>4.6617727381396836</v>
      </c>
      <c r="AT11" s="40">
        <v>5.1433333333333331E-2</v>
      </c>
      <c r="AU11" s="40">
        <v>5.0316666666666662E-2</v>
      </c>
      <c r="AV11" s="40">
        <v>2.36205</v>
      </c>
      <c r="AW11" s="40">
        <v>1.0438125022388991</v>
      </c>
      <c r="AX11" s="40"/>
      <c r="AY11" s="40"/>
      <c r="AZ11" s="40"/>
      <c r="BA11" s="40"/>
      <c r="BB11" s="40"/>
      <c r="BC11" s="61"/>
      <c r="BD11" s="62">
        <v>39.774463499653429</v>
      </c>
      <c r="BE11" s="41">
        <v>72.465731167382359</v>
      </c>
      <c r="BF11" s="41"/>
      <c r="BG11" s="42"/>
      <c r="BH11" s="63"/>
      <c r="BI11" s="41">
        <v>4314.9333333333334</v>
      </c>
      <c r="BJ11" s="56">
        <v>2344.9599999999996</v>
      </c>
      <c r="BK11" s="42"/>
      <c r="BL11" s="68">
        <v>2.3830810582053248</v>
      </c>
      <c r="BM11" s="52">
        <v>3.6938666666666666</v>
      </c>
      <c r="BN11" s="40">
        <v>3.2724576812764705</v>
      </c>
      <c r="BO11" s="40">
        <v>5.2916666666666667E-2</v>
      </c>
      <c r="BP11" s="40">
        <v>5.9500000000000004E-2</v>
      </c>
      <c r="BQ11" s="40">
        <v>1.7777500000000002</v>
      </c>
      <c r="BR11" s="61">
        <v>1.1287744644648299</v>
      </c>
      <c r="BS11" s="62">
        <v>4054.6433333333334</v>
      </c>
      <c r="BT11" s="41">
        <v>2462.94</v>
      </c>
      <c r="BU11" s="41">
        <v>2806.66</v>
      </c>
      <c r="BV11" s="41"/>
      <c r="BW11" s="39">
        <v>9.9439671630393374</v>
      </c>
      <c r="BX11" s="40">
        <v>2.3935366752577316</v>
      </c>
      <c r="BY11" s="40">
        <v>2.6578304638302699</v>
      </c>
      <c r="BZ11" s="52">
        <v>4.3597666666666663</v>
      </c>
      <c r="CA11" s="40">
        <v>3.9709135748855084</v>
      </c>
      <c r="CB11" s="40">
        <v>0.10209999999999998</v>
      </c>
      <c r="CC11" s="40">
        <v>7.931666666666666E-2</v>
      </c>
      <c r="CD11" s="40">
        <v>1.7293333333333332</v>
      </c>
      <c r="CE11" s="61">
        <v>1.0979253475171313</v>
      </c>
      <c r="CF11" s="62">
        <v>4237.5133333333333</v>
      </c>
      <c r="CG11" s="56">
        <v>2486.27</v>
      </c>
      <c r="CH11" s="44"/>
      <c r="CI11" s="44"/>
      <c r="CJ11" s="55"/>
      <c r="CK11" s="44"/>
      <c r="CL11" s="44"/>
      <c r="CM11" s="43"/>
      <c r="CO11" s="120"/>
      <c r="CP11" s="127"/>
      <c r="CQ11" s="126"/>
      <c r="CR11" s="127"/>
      <c r="CS11" s="126"/>
      <c r="CT11" s="121"/>
      <c r="CU11" s="126"/>
      <c r="CV11" s="127"/>
      <c r="CW11" s="126"/>
      <c r="CX11" s="127"/>
      <c r="CY11" s="126"/>
      <c r="CZ11" s="127"/>
      <c r="DA11" s="126"/>
      <c r="DB11" s="127"/>
      <c r="DC11" s="126"/>
      <c r="DD11" s="127"/>
      <c r="DE11" s="126"/>
      <c r="DF11" s="122"/>
      <c r="DG11" s="114"/>
      <c r="DH11" s="115"/>
    </row>
    <row r="12" spans="1:112">
      <c r="A12" s="1">
        <v>8</v>
      </c>
      <c r="B12" s="958"/>
      <c r="C12" s="961"/>
      <c r="D12" s="2" t="s">
        <v>23</v>
      </c>
      <c r="E12" s="2" t="s">
        <v>28</v>
      </c>
      <c r="F12" s="6">
        <v>1387.5</v>
      </c>
      <c r="G12" s="7">
        <v>25.629999160766602</v>
      </c>
      <c r="H12" s="7">
        <v>27.4699993133544</v>
      </c>
      <c r="I12" s="7">
        <v>33.419998168945298</v>
      </c>
      <c r="J12" s="7">
        <v>10.277476269307201</v>
      </c>
      <c r="K12" s="7">
        <v>0.1161938</v>
      </c>
      <c r="L12" s="7">
        <v>2.6330340983116498</v>
      </c>
      <c r="M12" s="7">
        <v>2.3624246436948999</v>
      </c>
      <c r="N12" s="8">
        <v>5.7984559999999997E-2</v>
      </c>
      <c r="O12" s="13"/>
      <c r="P12" s="86" t="s">
        <v>93</v>
      </c>
      <c r="Q12" s="94" t="s">
        <v>186</v>
      </c>
      <c r="R12" s="104" t="s">
        <v>94</v>
      </c>
      <c r="S12" s="13"/>
      <c r="T12" s="68">
        <v>2.4038259765883092</v>
      </c>
      <c r="U12" s="52">
        <v>2.7767166666666667</v>
      </c>
      <c r="V12" s="40">
        <v>2.6061162672560161</v>
      </c>
      <c r="W12" s="40">
        <v>6.1333333333333337E-2</v>
      </c>
      <c r="X12" s="40">
        <v>6.6733333333333339E-2</v>
      </c>
      <c r="Y12" s="40">
        <v>1.8623833333333333</v>
      </c>
      <c r="Z12" s="40">
        <v>1.0655854207148723</v>
      </c>
      <c r="AA12" s="40">
        <v>2.7821245999999999</v>
      </c>
      <c r="AB12" s="40">
        <v>2.6855682999999999</v>
      </c>
      <c r="AC12" s="40">
        <f t="shared" si="0"/>
        <v>2.7821245999999999</v>
      </c>
      <c r="AD12" s="40">
        <f t="shared" ref="AD12:AD64" si="3">AB12^2/AA12</f>
        <v>2.592363078909151</v>
      </c>
      <c r="AE12" s="40">
        <f t="shared" si="1"/>
        <v>1.0732002097370941</v>
      </c>
      <c r="AF12" s="53">
        <v>3.7083333333329733</v>
      </c>
      <c r="AG12" s="41">
        <v>3557.2666666666664</v>
      </c>
      <c r="AH12" s="41">
        <v>2302.1999999999998</v>
      </c>
      <c r="AI12" s="41">
        <v>2363.65</v>
      </c>
      <c r="AJ12" s="44">
        <v>2179.23</v>
      </c>
      <c r="AK12" s="44">
        <v>2496.8199999999997</v>
      </c>
      <c r="AL12" s="43">
        <f>(AK12^2-AJ12^2)/(2*AJ12^2)</f>
        <v>0.15635430092302682</v>
      </c>
      <c r="AM12" s="57"/>
      <c r="AN12" s="58">
        <v>15.68828881714118</v>
      </c>
      <c r="AO12" s="57">
        <v>10.473911870044446</v>
      </c>
      <c r="AP12" s="40">
        <v>2.3995242717016345</v>
      </c>
      <c r="AQ12" s="40">
        <v>2.6802514460572642</v>
      </c>
      <c r="AR12" s="52">
        <v>4.1091999999999995</v>
      </c>
      <c r="AS12" s="40">
        <v>3.9030199423110208</v>
      </c>
      <c r="AT12" s="40">
        <v>6.3899999999999998E-2</v>
      </c>
      <c r="AU12" s="40">
        <v>8.4699999999999998E-2</v>
      </c>
      <c r="AV12" s="40">
        <v>2.5686833333333334</v>
      </c>
      <c r="AW12" s="40">
        <v>1.0528257761262929</v>
      </c>
      <c r="AX12" s="40"/>
      <c r="AY12" s="40"/>
      <c r="AZ12" s="40"/>
      <c r="BA12" s="40"/>
      <c r="BB12" s="40"/>
      <c r="BC12" s="61"/>
      <c r="BD12" s="62">
        <v>23.437543143502484</v>
      </c>
      <c r="BE12" s="41">
        <v>42.701234692349168</v>
      </c>
      <c r="BF12" s="41"/>
      <c r="BG12" s="42"/>
      <c r="BH12" s="63"/>
      <c r="BI12" s="41">
        <v>3952.9300000000003</v>
      </c>
      <c r="BJ12" s="56">
        <v>2094.7633333333338</v>
      </c>
      <c r="BK12" s="42"/>
      <c r="BL12" s="68">
        <v>2.3981454804401743</v>
      </c>
      <c r="BM12" s="52">
        <v>2.7258000000000004</v>
      </c>
      <c r="BN12" s="40">
        <v>2.5968294144022956</v>
      </c>
      <c r="BO12" s="40">
        <v>4.1766666666666674E-2</v>
      </c>
      <c r="BP12" s="40">
        <v>4.3133333333333329E-2</v>
      </c>
      <c r="BQ12" s="40">
        <v>1.8505833333333335</v>
      </c>
      <c r="BR12" s="61">
        <v>1.049664635221097</v>
      </c>
      <c r="BS12" s="62">
        <v>3250.1666666666665</v>
      </c>
      <c r="BT12" s="41">
        <v>2006.01</v>
      </c>
      <c r="BU12" s="41">
        <v>2101.1999999999998</v>
      </c>
      <c r="BV12" s="41"/>
      <c r="BW12" s="39">
        <v>10.511988293122229</v>
      </c>
      <c r="BX12" s="40">
        <v>2.4024623503808482</v>
      </c>
      <c r="BY12" s="40">
        <v>2.6846750805574136</v>
      </c>
      <c r="BZ12" s="52">
        <v>3.4415166666666663</v>
      </c>
      <c r="CA12" s="40">
        <v>3.2872519141270078</v>
      </c>
      <c r="CB12" s="40">
        <v>6.4816666666666675E-2</v>
      </c>
      <c r="CC12" s="40">
        <v>7.8866666666666654E-2</v>
      </c>
      <c r="CD12" s="40">
        <v>1.8669666666666667</v>
      </c>
      <c r="CE12" s="61">
        <v>1.0469281809150992</v>
      </c>
      <c r="CF12" s="62">
        <v>3877.52</v>
      </c>
      <c r="CG12" s="56">
        <v>2152.8866666666668</v>
      </c>
      <c r="CH12" s="67">
        <v>1884.52</v>
      </c>
      <c r="CI12" s="67">
        <v>2109.19</v>
      </c>
      <c r="CJ12" s="55">
        <f t="shared" ref="CJ12:CJ62" si="4">(CI12^2-CH12^2)/(2*CH12^2)</f>
        <v>0.12632523465001191</v>
      </c>
      <c r="CK12" s="44">
        <v>2033.6906584992344</v>
      </c>
      <c r="CL12" s="44">
        <v>2088.050314465409</v>
      </c>
      <c r="CM12" s="43">
        <f t="shared" ref="CM12:CM54" si="5">(CL12^2-CK12^2)/(2*CK12^2)</f>
        <v>2.7086794430600084E-2</v>
      </c>
      <c r="CN12" s="25"/>
      <c r="CO12" s="120"/>
      <c r="CP12" s="127"/>
      <c r="CQ12" s="126"/>
      <c r="CR12" s="127"/>
      <c r="CS12" s="126"/>
      <c r="CT12" s="121"/>
      <c r="CU12" s="126"/>
      <c r="CV12" s="127"/>
      <c r="CW12" s="126"/>
      <c r="CX12" s="127"/>
      <c r="CY12" s="126"/>
      <c r="CZ12" s="127"/>
      <c r="DA12" s="126"/>
      <c r="DB12" s="127"/>
      <c r="DC12" s="126"/>
      <c r="DD12" s="127"/>
      <c r="DE12" s="126"/>
      <c r="DF12" s="122"/>
      <c r="DG12" s="114"/>
      <c r="DH12" s="115"/>
    </row>
    <row r="13" spans="1:112">
      <c r="A13" s="1">
        <v>9</v>
      </c>
      <c r="B13" s="958"/>
      <c r="C13" s="961"/>
      <c r="D13" s="2" t="s">
        <v>23</v>
      </c>
      <c r="E13" s="2" t="s">
        <v>29</v>
      </c>
      <c r="F13" s="6">
        <v>1387.7</v>
      </c>
      <c r="G13" s="7">
        <v>25.649999618530199</v>
      </c>
      <c r="H13" s="7">
        <v>27.590000152587798</v>
      </c>
      <c r="I13" s="7">
        <v>34.799999237060497</v>
      </c>
      <c r="J13" s="7">
        <v>7.5819843140616197</v>
      </c>
      <c r="K13" s="7">
        <v>8.166706E-2</v>
      </c>
      <c r="L13" s="7">
        <v>2.6458174412750499</v>
      </c>
      <c r="M13" s="7">
        <v>2.4452119778988601</v>
      </c>
      <c r="N13" s="8">
        <v>4.0243630000000002E-2</v>
      </c>
      <c r="O13" s="13"/>
      <c r="P13" s="86" t="s">
        <v>93</v>
      </c>
      <c r="Q13" s="95" t="s">
        <v>186</v>
      </c>
      <c r="R13" s="105" t="s">
        <v>95</v>
      </c>
      <c r="S13" s="13"/>
      <c r="T13" s="68">
        <v>2.4787343226578815</v>
      </c>
      <c r="U13" s="52">
        <v>2.7364999999999999</v>
      </c>
      <c r="V13" s="40">
        <v>3.050655568123144</v>
      </c>
      <c r="W13" s="40">
        <v>6.0266666666666677E-2</v>
      </c>
      <c r="X13" s="40">
        <v>5.5041666666666662E-2</v>
      </c>
      <c r="Y13" s="40">
        <v>2.1630833333333337</v>
      </c>
      <c r="Z13" s="40">
        <v>0.89704894300446203</v>
      </c>
      <c r="AA13" s="40">
        <v>2.8778133000000001</v>
      </c>
      <c r="AB13" s="40">
        <v>2.7503576000000001</v>
      </c>
      <c r="AC13" s="40">
        <f t="shared" si="0"/>
        <v>2.8778133000000001</v>
      </c>
      <c r="AD13" s="40">
        <f t="shared" si="3"/>
        <v>2.6285467955401276</v>
      </c>
      <c r="AE13" s="40">
        <f t="shared" si="1"/>
        <v>1.0948305371176212</v>
      </c>
      <c r="AF13" s="53">
        <v>-89.166666666666998</v>
      </c>
      <c r="AG13" s="41">
        <v>3945.67</v>
      </c>
      <c r="AH13" s="41">
        <v>2550.61</v>
      </c>
      <c r="AI13" s="41">
        <v>2478.6</v>
      </c>
      <c r="AJ13" s="41">
        <v>2356.25</v>
      </c>
      <c r="AK13" s="41">
        <v>2762.49</v>
      </c>
      <c r="AL13" s="43">
        <f t="shared" si="2"/>
        <v>0.18727207537715726</v>
      </c>
      <c r="AM13" s="57"/>
      <c r="AN13" s="58">
        <v>12.875472817622191</v>
      </c>
      <c r="AO13" s="40">
        <v>7.9011073911923688</v>
      </c>
      <c r="AP13" s="40">
        <v>2.4702629287615139</v>
      </c>
      <c r="AQ13" s="40">
        <v>2.6821852671497557</v>
      </c>
      <c r="AR13" s="52">
        <v>3.883083333333333</v>
      </c>
      <c r="AS13" s="40">
        <v>3.9849089283287205</v>
      </c>
      <c r="AT13" s="40">
        <v>5.1316666666666663E-2</v>
      </c>
      <c r="AU13" s="40">
        <v>7.4216666666666681E-2</v>
      </c>
      <c r="AV13" s="40">
        <v>2.4213000000000005</v>
      </c>
      <c r="AW13" s="40">
        <v>0.97444719645372335</v>
      </c>
      <c r="AX13" s="40"/>
      <c r="AY13" s="40"/>
      <c r="AZ13" s="40"/>
      <c r="BA13" s="40"/>
      <c r="BB13" s="40"/>
      <c r="BC13" s="61"/>
      <c r="BD13" s="62">
        <v>28.167357164714641</v>
      </c>
      <c r="BE13" s="41">
        <v>51.318558502030783</v>
      </c>
      <c r="BF13" s="41"/>
      <c r="BG13" s="42"/>
      <c r="BH13" s="63"/>
      <c r="BI13" s="41">
        <v>4344.6166666666677</v>
      </c>
      <c r="BJ13" s="110">
        <v>2304.6166666666668</v>
      </c>
      <c r="BK13" s="42"/>
      <c r="BL13" s="68">
        <v>2.4743297403224842</v>
      </c>
      <c r="BM13" s="52">
        <v>2.6318833333333336</v>
      </c>
      <c r="BN13" s="40">
        <v>2.9266371821825938</v>
      </c>
      <c r="BO13" s="40">
        <v>5.0516666666666668E-2</v>
      </c>
      <c r="BP13" s="40">
        <v>4.6816666666666673E-2</v>
      </c>
      <c r="BQ13" s="40">
        <v>2.049666666666667</v>
      </c>
      <c r="BR13" s="61">
        <v>0.89928582516352706</v>
      </c>
      <c r="BS13" s="62">
        <v>3667.2566666666667</v>
      </c>
      <c r="BT13" s="41">
        <v>2284.67</v>
      </c>
      <c r="BU13" s="41">
        <v>2085.44</v>
      </c>
      <c r="BV13" s="41"/>
      <c r="BW13" s="39">
        <v>7.8883876959232353</v>
      </c>
      <c r="BX13" s="40">
        <v>2.4761686797566482</v>
      </c>
      <c r="BY13" s="40">
        <v>2.6882264003613101</v>
      </c>
      <c r="BZ13" s="52">
        <v>3.4303666666666666</v>
      </c>
      <c r="CA13" s="40">
        <v>3.4739039377066918</v>
      </c>
      <c r="CB13" s="40">
        <v>4.5533333333333335E-2</v>
      </c>
      <c r="CC13" s="40">
        <v>5.6683333333333336E-2</v>
      </c>
      <c r="CD13" s="40">
        <v>2.0038333333333331</v>
      </c>
      <c r="CE13" s="61">
        <v>0.98746733593653524</v>
      </c>
      <c r="CF13" s="62">
        <v>4065.28</v>
      </c>
      <c r="CG13" s="110">
        <v>2318.2099999999996</v>
      </c>
      <c r="CH13" s="67">
        <v>2060.23</v>
      </c>
      <c r="CI13" s="67">
        <v>2442.33</v>
      </c>
      <c r="CJ13" s="55">
        <f t="shared" si="4"/>
        <v>0.20266331264116599</v>
      </c>
      <c r="CK13" s="44"/>
      <c r="CL13" s="44"/>
      <c r="CM13" s="43"/>
      <c r="CN13" s="25"/>
      <c r="CO13" s="120">
        <v>0</v>
      </c>
      <c r="CP13" s="127">
        <v>0</v>
      </c>
      <c r="CQ13" s="126">
        <v>3.9</v>
      </c>
      <c r="CR13" s="127">
        <v>0.51</v>
      </c>
      <c r="CS13" s="126">
        <v>31.83</v>
      </c>
      <c r="CT13" s="121">
        <v>1.27</v>
      </c>
      <c r="CU13" s="126">
        <v>1.06</v>
      </c>
      <c r="CV13" s="127">
        <v>0.14000000000000001</v>
      </c>
      <c r="CW13" s="126">
        <v>7.41</v>
      </c>
      <c r="CX13" s="127">
        <v>1.04</v>
      </c>
      <c r="CY13" s="126">
        <v>0.77</v>
      </c>
      <c r="CZ13" s="127">
        <v>0.67</v>
      </c>
      <c r="DA13" s="126">
        <v>0.88</v>
      </c>
      <c r="DB13" s="127">
        <v>0.3</v>
      </c>
      <c r="DC13" s="126">
        <v>0.46</v>
      </c>
      <c r="DD13" s="127">
        <v>0.11</v>
      </c>
      <c r="DE13" s="126">
        <v>53.68</v>
      </c>
      <c r="DF13" s="122">
        <v>0.85</v>
      </c>
      <c r="DG13" s="114"/>
      <c r="DH13" s="115"/>
    </row>
    <row r="14" spans="1:112">
      <c r="A14" s="1">
        <v>10</v>
      </c>
      <c r="B14" s="958"/>
      <c r="C14" s="961"/>
      <c r="D14" s="2" t="s">
        <v>23</v>
      </c>
      <c r="E14" s="2" t="s">
        <v>30</v>
      </c>
      <c r="F14" s="6">
        <v>1388</v>
      </c>
      <c r="G14" s="7">
        <v>25.649999618530199</v>
      </c>
      <c r="H14" s="7">
        <v>27.9500007629394</v>
      </c>
      <c r="I14" s="7">
        <v>34.119998931884702</v>
      </c>
      <c r="J14" s="7">
        <v>9.7736704501626797</v>
      </c>
      <c r="K14" s="7">
        <v>0.1013612</v>
      </c>
      <c r="L14" s="7">
        <v>2.6231584211703498</v>
      </c>
      <c r="M14" s="7">
        <v>2.3667795616994698</v>
      </c>
      <c r="N14" s="8">
        <v>5.2035579999999998E-2</v>
      </c>
      <c r="O14" s="13"/>
      <c r="P14" s="86" t="s">
        <v>93</v>
      </c>
      <c r="Q14" s="96" t="s">
        <v>186</v>
      </c>
      <c r="R14" s="106" t="s">
        <v>96</v>
      </c>
      <c r="S14" s="13"/>
      <c r="T14" s="68">
        <v>2.3969999444868311</v>
      </c>
      <c r="U14" s="52">
        <v>3.4415333333333331</v>
      </c>
      <c r="V14" s="40">
        <v>3.4267209196153257</v>
      </c>
      <c r="W14" s="40">
        <v>4.6816666666666666E-2</v>
      </c>
      <c r="X14" s="40">
        <v>6.5866666666666657E-2</v>
      </c>
      <c r="Y14" s="40">
        <v>1.84755</v>
      </c>
      <c r="Z14" s="40">
        <v>1.0043859860859321</v>
      </c>
      <c r="AA14" s="40"/>
      <c r="AB14" s="40"/>
      <c r="AC14" s="40"/>
      <c r="AD14" s="40"/>
      <c r="AE14" s="40"/>
      <c r="AF14" s="53"/>
      <c r="AG14" s="41">
        <v>4050.2366666666662</v>
      </c>
      <c r="AH14" s="41">
        <v>2626.27</v>
      </c>
      <c r="AI14" s="41">
        <v>2844.19</v>
      </c>
      <c r="AJ14" s="13"/>
      <c r="AK14" s="41"/>
      <c r="AL14" s="43"/>
      <c r="AM14" s="57"/>
      <c r="AN14" s="58">
        <v>13.460173221638506</v>
      </c>
      <c r="AO14" s="40">
        <v>9.8486137098145559</v>
      </c>
      <c r="AP14" s="40">
        <v>2.4018032125533786</v>
      </c>
      <c r="AQ14" s="40">
        <v>2.6641888842643975</v>
      </c>
      <c r="AR14" s="52">
        <v>4.6727500000000006</v>
      </c>
      <c r="AS14" s="40">
        <v>4.3768231272329512</v>
      </c>
      <c r="AT14" s="40">
        <v>6.6600000000000006E-2</v>
      </c>
      <c r="AU14" s="40">
        <v>5.1083333333333335E-2</v>
      </c>
      <c r="AV14" s="40">
        <v>2.3487833333333334</v>
      </c>
      <c r="AW14" s="40">
        <v>1.0676122530348024</v>
      </c>
      <c r="AX14" s="40"/>
      <c r="AY14" s="40"/>
      <c r="AZ14" s="40"/>
      <c r="BA14" s="40"/>
      <c r="BB14" s="40"/>
      <c r="BC14" s="61"/>
      <c r="BD14" s="62">
        <v>29.996183387260796</v>
      </c>
      <c r="BE14" s="41">
        <v>54.650526245506285</v>
      </c>
      <c r="BF14" s="41"/>
      <c r="BG14" s="42"/>
      <c r="BH14" s="63"/>
      <c r="BI14" s="41">
        <v>4266.8233333333337</v>
      </c>
      <c r="BJ14" s="56">
        <v>2309.23</v>
      </c>
      <c r="BK14" s="42"/>
      <c r="BL14" s="68">
        <v>2.3945640194545836</v>
      </c>
      <c r="BM14" s="52">
        <v>3.4201333333333332</v>
      </c>
      <c r="BN14" s="40">
        <v>3.2897665686360509</v>
      </c>
      <c r="BO14" s="40">
        <v>5.1716666666666675E-2</v>
      </c>
      <c r="BP14" s="40">
        <v>6.4066666666666661E-2</v>
      </c>
      <c r="BQ14" s="40">
        <v>1.7596666666666665</v>
      </c>
      <c r="BR14" s="61">
        <v>1.0396279681179121</v>
      </c>
      <c r="BS14" s="62">
        <v>3829.6366666666668</v>
      </c>
      <c r="BT14" s="41">
        <v>2625.76</v>
      </c>
      <c r="BU14" s="41">
        <v>2439.2199999999998</v>
      </c>
      <c r="BV14" s="41"/>
      <c r="BW14" s="39">
        <v>10.246603514327578</v>
      </c>
      <c r="BX14" s="40">
        <v>2.4047376184106364</v>
      </c>
      <c r="BY14" s="40">
        <v>2.6792719970151895</v>
      </c>
      <c r="BZ14" s="52">
        <v>4.1086999999999998</v>
      </c>
      <c r="CA14" s="40">
        <v>3.9907587533769795</v>
      </c>
      <c r="CB14" s="40">
        <v>0.10838333333333333</v>
      </c>
      <c r="CC14" s="40">
        <v>9.0933333333333324E-2</v>
      </c>
      <c r="CD14" s="40">
        <v>1.7973333333333334</v>
      </c>
      <c r="CE14" s="61">
        <v>1.0295535896584123</v>
      </c>
      <c r="CF14" s="62">
        <v>4168.630000000001</v>
      </c>
      <c r="CG14" s="56">
        <v>2433.1666666666665</v>
      </c>
      <c r="CH14" s="44"/>
      <c r="CI14" s="44"/>
      <c r="CJ14" s="55"/>
      <c r="CK14" s="44"/>
      <c r="CL14" s="44"/>
      <c r="CM14" s="43"/>
      <c r="CN14" s="25"/>
      <c r="CO14" s="120"/>
      <c r="CP14" s="127"/>
      <c r="CQ14" s="126"/>
      <c r="CR14" s="127"/>
      <c r="CS14" s="126"/>
      <c r="CT14" s="121"/>
      <c r="CU14" s="126"/>
      <c r="CV14" s="127"/>
      <c r="CW14" s="126"/>
      <c r="CX14" s="127"/>
      <c r="CY14" s="126"/>
      <c r="CZ14" s="127"/>
      <c r="DA14" s="126"/>
      <c r="DB14" s="127"/>
      <c r="DC14" s="126"/>
      <c r="DD14" s="127"/>
      <c r="DE14" s="126"/>
      <c r="DF14" s="122"/>
      <c r="DG14" s="114"/>
      <c r="DH14" s="115"/>
    </row>
    <row r="15" spans="1:112">
      <c r="A15" s="1">
        <v>11</v>
      </c>
      <c r="B15" s="958"/>
      <c r="C15" s="961"/>
      <c r="D15" s="2" t="s">
        <v>23</v>
      </c>
      <c r="E15" s="2" t="s">
        <v>31</v>
      </c>
      <c r="F15" s="6">
        <v>1388.24</v>
      </c>
      <c r="G15" s="7">
        <v>25.579999923706001</v>
      </c>
      <c r="H15" s="7">
        <v>27.110000610351499</v>
      </c>
      <c r="I15" s="7">
        <v>33.009998321533203</v>
      </c>
      <c r="J15" s="7">
        <v>10.3538218766511</v>
      </c>
      <c r="K15" s="7">
        <v>0.28116849999999999</v>
      </c>
      <c r="L15" s="7">
        <v>2.6478329655775399</v>
      </c>
      <c r="M15" s="7">
        <v>2.3736810567303901</v>
      </c>
      <c r="N15" s="8">
        <v>0.1678277</v>
      </c>
      <c r="O15" s="13"/>
      <c r="P15" s="86" t="s">
        <v>97</v>
      </c>
      <c r="Q15" s="94" t="s">
        <v>187</v>
      </c>
      <c r="R15" s="104" t="s">
        <v>94</v>
      </c>
      <c r="S15" s="13"/>
      <c r="T15" s="68">
        <v>2.3765348894586138</v>
      </c>
      <c r="U15" s="52">
        <v>3.0029999999999983</v>
      </c>
      <c r="V15" s="40">
        <v>2.6026603333216016</v>
      </c>
      <c r="W15" s="40">
        <v>6.2399999999999997E-2</v>
      </c>
      <c r="X15" s="40">
        <v>9.7150000000000014E-2</v>
      </c>
      <c r="Y15" s="40">
        <v>1.895933333333335</v>
      </c>
      <c r="Z15" s="40">
        <v>1.1536004259602308</v>
      </c>
      <c r="AA15" s="40">
        <v>2.9374912000000002</v>
      </c>
      <c r="AB15" s="40">
        <v>2.8129841999999998</v>
      </c>
      <c r="AC15" s="40">
        <f t="shared" si="0"/>
        <v>2.9374912000000002</v>
      </c>
      <c r="AD15" s="40">
        <f t="shared" si="3"/>
        <v>2.6937544900388599</v>
      </c>
      <c r="AE15" s="40">
        <f t="shared" si="1"/>
        <v>1.0904821545031091</v>
      </c>
      <c r="AF15" s="53">
        <v>5.4583333333329733</v>
      </c>
      <c r="AG15" s="41">
        <v>3320.7400000000002</v>
      </c>
      <c r="AH15" s="41">
        <v>2118.3200000000002</v>
      </c>
      <c r="AI15" s="41">
        <v>2170.23</v>
      </c>
      <c r="AJ15" s="41">
        <v>2029.6999999999998</v>
      </c>
      <c r="AK15" s="41">
        <v>2340.7799999999997</v>
      </c>
      <c r="AL15" s="43">
        <f>(AK15^2-AJ15^2)/(2*AJ15^2)</f>
        <v>0.1650089604851038</v>
      </c>
      <c r="AM15" s="57"/>
      <c r="AN15" s="58">
        <v>16.058287795992715</v>
      </c>
      <c r="AO15" s="57">
        <v>10.738858398161378</v>
      </c>
      <c r="AP15" s="40">
        <v>2.3747707452214328</v>
      </c>
      <c r="AQ15" s="40">
        <v>2.6604754348923954</v>
      </c>
      <c r="AR15" s="52">
        <v>4.3779166666666667</v>
      </c>
      <c r="AS15" s="40">
        <v>4.0051422892040218</v>
      </c>
      <c r="AT15" s="40">
        <v>8.168333333333333E-2</v>
      </c>
      <c r="AU15" s="40">
        <v>9.3666666666666662E-2</v>
      </c>
      <c r="AV15" s="40">
        <v>2.5478499999999999</v>
      </c>
      <c r="AW15" s="40">
        <v>1.093073941085057</v>
      </c>
      <c r="AX15" s="40"/>
      <c r="AY15" s="40"/>
      <c r="AZ15" s="40"/>
      <c r="BA15" s="40"/>
      <c r="BB15" s="40"/>
      <c r="BC15" s="61"/>
      <c r="BD15" s="62">
        <v>20.446002932009282</v>
      </c>
      <c r="BE15" s="41">
        <v>37.250899736998491</v>
      </c>
      <c r="BF15" s="41"/>
      <c r="BG15" s="42"/>
      <c r="BH15" s="63"/>
      <c r="BI15" s="41">
        <v>3898.4433333333332</v>
      </c>
      <c r="BJ15" s="56">
        <v>2092.8766666666666</v>
      </c>
      <c r="BK15" s="42"/>
      <c r="BL15" s="68">
        <v>2.3737800190303386</v>
      </c>
      <c r="BM15" s="52">
        <v>2.9880499999999999</v>
      </c>
      <c r="BN15" s="40">
        <v>2.6803099011060727</v>
      </c>
      <c r="BO15" s="40">
        <v>4.3799999999999999E-2</v>
      </c>
      <c r="BP15" s="40">
        <v>6.5449999999999994E-2</v>
      </c>
      <c r="BQ15" s="40">
        <v>1.7536999999999998</v>
      </c>
      <c r="BR15" s="61">
        <v>1.1148151184931763</v>
      </c>
      <c r="BS15" s="62">
        <v>3264.4166666666665</v>
      </c>
      <c r="BT15" s="41">
        <v>1948.48</v>
      </c>
      <c r="BU15" s="41">
        <v>2169.9299999999998</v>
      </c>
      <c r="BV15" s="41"/>
      <c r="BW15" s="39">
        <v>10.716279677711487</v>
      </c>
      <c r="BX15" s="40">
        <v>2.3830580035291149</v>
      </c>
      <c r="BY15" s="40">
        <v>2.669084570991175</v>
      </c>
      <c r="BZ15" s="52">
        <v>3.7389666666666663</v>
      </c>
      <c r="CA15" s="40">
        <v>3.4049781324014057</v>
      </c>
      <c r="CB15" s="40">
        <v>7.6516666666666663E-2</v>
      </c>
      <c r="CC15" s="40">
        <v>0.10203333333333332</v>
      </c>
      <c r="CD15" s="40">
        <v>1.9350500000000002</v>
      </c>
      <c r="CE15" s="61">
        <v>1.0980883052043893</v>
      </c>
      <c r="CF15" s="62">
        <v>3729.6366666666668</v>
      </c>
      <c r="CG15" s="56">
        <v>2058.64</v>
      </c>
      <c r="CH15" s="67">
        <v>1912.69</v>
      </c>
      <c r="CI15" s="67">
        <v>2195.25</v>
      </c>
      <c r="CJ15" s="55">
        <f t="shared" si="4"/>
        <v>0.15864106012767323</v>
      </c>
      <c r="CK15" s="44">
        <v>1945.6758720930234</v>
      </c>
      <c r="CL15" s="44">
        <v>1940.0362318840578</v>
      </c>
      <c r="CM15" s="43">
        <f t="shared" si="5"/>
        <v>-2.8943499264862025E-3</v>
      </c>
      <c r="CN15" s="25"/>
      <c r="CO15" s="120"/>
      <c r="CP15" s="127"/>
      <c r="CQ15" s="126"/>
      <c r="CR15" s="127"/>
      <c r="CS15" s="126"/>
      <c r="CT15" s="121"/>
      <c r="CU15" s="126"/>
      <c r="CV15" s="127"/>
      <c r="CW15" s="126"/>
      <c r="CX15" s="127"/>
      <c r="CY15" s="126"/>
      <c r="CZ15" s="127"/>
      <c r="DA15" s="126"/>
      <c r="DB15" s="127"/>
      <c r="DC15" s="126"/>
      <c r="DD15" s="127"/>
      <c r="DE15" s="126"/>
      <c r="DF15" s="122"/>
      <c r="DG15" s="114"/>
      <c r="DH15" s="115"/>
    </row>
    <row r="16" spans="1:112">
      <c r="A16" s="1">
        <v>12</v>
      </c>
      <c r="B16" s="958"/>
      <c r="C16" s="961"/>
      <c r="D16" s="2" t="s">
        <v>23</v>
      </c>
      <c r="E16" s="2" t="s">
        <v>32</v>
      </c>
      <c r="F16" s="6">
        <v>1388.7</v>
      </c>
      <c r="G16" s="7">
        <v>25.629999160766602</v>
      </c>
      <c r="H16" s="7">
        <v>26.559999465942301</v>
      </c>
      <c r="I16" s="7">
        <v>34.580001831054602</v>
      </c>
      <c r="J16" s="7">
        <v>5.82501041881582</v>
      </c>
      <c r="K16" s="7">
        <v>0.22437670000000001</v>
      </c>
      <c r="L16" s="7">
        <v>2.6837869413105699</v>
      </c>
      <c r="M16" s="7">
        <v>2.52745607236041</v>
      </c>
      <c r="N16" s="8">
        <v>0.1250597</v>
      </c>
      <c r="O16" s="13"/>
      <c r="P16" s="86" t="s">
        <v>97</v>
      </c>
      <c r="Q16" s="95" t="s">
        <v>187</v>
      </c>
      <c r="R16" s="105" t="s">
        <v>95</v>
      </c>
      <c r="S16" s="13"/>
      <c r="T16" s="68">
        <v>2.5258567000869121</v>
      </c>
      <c r="U16" s="52">
        <v>2.9008333333333329</v>
      </c>
      <c r="V16" s="40">
        <v>2.6073337909628447</v>
      </c>
      <c r="W16" s="40">
        <v>4.041666666666667E-2</v>
      </c>
      <c r="X16" s="40">
        <v>6.0583333333333322E-2</v>
      </c>
      <c r="Y16" s="40">
        <v>2.0887500000000001</v>
      </c>
      <c r="Z16" s="40">
        <v>1.1133100061203898</v>
      </c>
      <c r="AA16" s="40">
        <v>2.9020823999999998</v>
      </c>
      <c r="AB16" s="40">
        <v>2.8030455000000001</v>
      </c>
      <c r="AC16" s="40">
        <f t="shared" si="0"/>
        <v>2.9020823999999998</v>
      </c>
      <c r="AD16" s="40">
        <f t="shared" si="3"/>
        <v>2.7073883481290024</v>
      </c>
      <c r="AE16" s="40">
        <f t="shared" si="1"/>
        <v>1.0719121259443791</v>
      </c>
      <c r="AF16" s="53">
        <v>1.9166666666666998</v>
      </c>
      <c r="AG16" s="41">
        <v>3613.22</v>
      </c>
      <c r="AH16" s="41">
        <v>2165.4699999999998</v>
      </c>
      <c r="AI16" s="41">
        <v>2322.37</v>
      </c>
      <c r="AJ16" s="41">
        <v>2140.73</v>
      </c>
      <c r="AK16" s="44">
        <v>2548.7200000000003</v>
      </c>
      <c r="AL16" s="43">
        <f>(AK16^2-AJ16^2)/(2*AJ16^2)</f>
        <v>0.20874574991011685</v>
      </c>
      <c r="AM16" s="57"/>
      <c r="AN16" s="58">
        <v>10.685829175664606</v>
      </c>
      <c r="AO16" s="40">
        <v>6.1515511804627723</v>
      </c>
      <c r="AP16" s="40">
        <v>2.5144912361789915</v>
      </c>
      <c r="AQ16" s="40">
        <v>2.6793103858478786</v>
      </c>
      <c r="AR16" s="52">
        <v>4.0173666666666668</v>
      </c>
      <c r="AS16" s="40">
        <v>3.7242831048116103</v>
      </c>
      <c r="AT16" s="40">
        <v>4.965E-2</v>
      </c>
      <c r="AU16" s="40">
        <v>4.696666666666667E-2</v>
      </c>
      <c r="AV16" s="40">
        <v>2.4464999999999999</v>
      </c>
      <c r="AW16" s="40">
        <v>1.0786952961434122</v>
      </c>
      <c r="AX16" s="40"/>
      <c r="AY16" s="40"/>
      <c r="AZ16" s="40"/>
      <c r="BA16" s="40"/>
      <c r="BB16" s="40"/>
      <c r="BC16" s="61"/>
      <c r="BD16" s="62">
        <v>28.386927449544917</v>
      </c>
      <c r="BE16" s="41">
        <v>51.718597115574745</v>
      </c>
      <c r="BF16" s="41"/>
      <c r="BG16" s="42"/>
      <c r="BH16" s="63"/>
      <c r="BI16" s="41">
        <v>4235.7366666666667</v>
      </c>
      <c r="BJ16" s="56">
        <v>2248.6166666666668</v>
      </c>
      <c r="BK16" s="42"/>
      <c r="BL16" s="68">
        <v>2.5211775319227394</v>
      </c>
      <c r="BM16" s="52">
        <v>2.8445</v>
      </c>
      <c r="BN16" s="40">
        <v>2.519928033046229</v>
      </c>
      <c r="BO16" s="40">
        <v>2.8166666666666666E-2</v>
      </c>
      <c r="BP16" s="40">
        <v>6.2766666666666665E-2</v>
      </c>
      <c r="BQ16" s="40">
        <v>1.9113500000000001</v>
      </c>
      <c r="BR16" s="61">
        <v>1.1288020779551431</v>
      </c>
      <c r="BS16" s="62">
        <v>3459.2633333333329</v>
      </c>
      <c r="BT16" s="41">
        <v>2080.44</v>
      </c>
      <c r="BU16" s="41">
        <v>2301.0500000000002</v>
      </c>
      <c r="BV16" s="41"/>
      <c r="BW16" s="39">
        <v>6.0936192866377494</v>
      </c>
      <c r="BX16" s="40">
        <v>2.5207073921971253</v>
      </c>
      <c r="BY16" s="40">
        <v>2.6842770140308958</v>
      </c>
      <c r="BZ16" s="52">
        <v>3.6218000000000004</v>
      </c>
      <c r="CA16" s="40">
        <v>3.2703973936379089</v>
      </c>
      <c r="CB16" s="40">
        <v>8.0283333333333332E-2</v>
      </c>
      <c r="CC16" s="40">
        <v>5.4999999999999993E-2</v>
      </c>
      <c r="CD16" s="40">
        <v>1.9795333333333334</v>
      </c>
      <c r="CE16" s="61">
        <v>1.1074495127245683</v>
      </c>
      <c r="CF16" s="62">
        <v>4114.2666666666664</v>
      </c>
      <c r="CG16" s="56">
        <v>2241.6533333333332</v>
      </c>
      <c r="CH16" s="67">
        <v>2270.36</v>
      </c>
      <c r="CI16" s="67">
        <v>2417.7600000000002</v>
      </c>
      <c r="CJ16" s="55">
        <f t="shared" si="4"/>
        <v>6.7031162952906342E-2</v>
      </c>
      <c r="CK16" s="44"/>
      <c r="CL16" s="44"/>
      <c r="CM16" s="43"/>
      <c r="CN16" s="25"/>
      <c r="CO16" s="120"/>
      <c r="CP16" s="127"/>
      <c r="CQ16" s="126"/>
      <c r="CR16" s="127"/>
      <c r="CS16" s="126"/>
      <c r="CT16" s="121"/>
      <c r="CU16" s="126"/>
      <c r="CV16" s="127"/>
      <c r="CW16" s="126"/>
      <c r="CX16" s="127"/>
      <c r="CY16" s="126"/>
      <c r="CZ16" s="127"/>
      <c r="DA16" s="126"/>
      <c r="DB16" s="127"/>
      <c r="DC16" s="126"/>
      <c r="DD16" s="127"/>
      <c r="DE16" s="126"/>
      <c r="DF16" s="122"/>
      <c r="DG16" s="114"/>
      <c r="DH16" s="115"/>
    </row>
    <row r="17" spans="1:112">
      <c r="A17" s="1">
        <v>13</v>
      </c>
      <c r="B17" s="958"/>
      <c r="C17" s="961"/>
      <c r="D17" s="2" t="s">
        <v>23</v>
      </c>
      <c r="E17" s="2" t="s">
        <v>33</v>
      </c>
      <c r="F17" s="6">
        <v>1389.06</v>
      </c>
      <c r="G17" s="7">
        <v>25.639999389648398</v>
      </c>
      <c r="H17" s="7">
        <v>27.309999465942301</v>
      </c>
      <c r="I17" s="7">
        <v>36.490001678466797</v>
      </c>
      <c r="J17" s="7">
        <v>3.24191679066774</v>
      </c>
      <c r="K17" s="7">
        <v>2.9801979999999999E-2</v>
      </c>
      <c r="L17" s="7">
        <v>2.6773258132664299</v>
      </c>
      <c r="M17" s="7">
        <v>2.5905291381852602</v>
      </c>
      <c r="N17" s="8">
        <v>1.381367E-2</v>
      </c>
      <c r="O17" s="13"/>
      <c r="P17" s="86" t="s">
        <v>98</v>
      </c>
      <c r="Q17" s="94" t="s">
        <v>188</v>
      </c>
      <c r="R17" s="104" t="s">
        <v>94</v>
      </c>
      <c r="S17" s="13"/>
      <c r="T17" s="68">
        <v>2.6060659556016126</v>
      </c>
      <c r="U17" s="52">
        <v>3.2986666666666666</v>
      </c>
      <c r="V17" s="40">
        <v>3.3151886344428276</v>
      </c>
      <c r="W17" s="40">
        <v>5.9249999999999997E-2</v>
      </c>
      <c r="X17" s="40">
        <v>4.8333333333333332E-2</v>
      </c>
      <c r="Y17" s="40">
        <v>2.0941166666666668</v>
      </c>
      <c r="Z17" s="40">
        <v>0.99504851444326581</v>
      </c>
      <c r="AA17" s="40"/>
      <c r="AB17" s="40"/>
      <c r="AC17" s="40"/>
      <c r="AD17" s="40"/>
      <c r="AE17" s="40"/>
      <c r="AF17" s="53"/>
      <c r="AG17" s="41">
        <v>4455.2566666666671</v>
      </c>
      <c r="AH17" s="41">
        <v>3004.83</v>
      </c>
      <c r="AI17" s="41">
        <v>3038.41</v>
      </c>
      <c r="AJ17" s="13"/>
      <c r="AK17" s="41"/>
      <c r="AL17" s="43"/>
      <c r="AM17" s="57"/>
      <c r="AN17" s="54">
        <v>5.3226156854225506</v>
      </c>
      <c r="AO17" s="40">
        <v>2.7345998848589699</v>
      </c>
      <c r="AP17" s="40">
        <v>2.5996461303577272</v>
      </c>
      <c r="AQ17" s="40">
        <v>2.6727347312408245</v>
      </c>
      <c r="AR17" s="52">
        <v>3.9135333333333331</v>
      </c>
      <c r="AS17" s="40">
        <v>3.9454983391677891</v>
      </c>
      <c r="AT17" s="40">
        <v>4.8899999999999999E-2</v>
      </c>
      <c r="AU17" s="40">
        <v>4.53E-2</v>
      </c>
      <c r="AV17" s="40">
        <v>2.2250166666666664</v>
      </c>
      <c r="AW17" s="40">
        <v>0.99189836033711309</v>
      </c>
      <c r="AX17" s="40"/>
      <c r="AY17" s="40"/>
      <c r="AZ17" s="40"/>
      <c r="BA17" s="40"/>
      <c r="BB17" s="40"/>
      <c r="BC17" s="61"/>
      <c r="BD17" s="62">
        <v>93.325948291421213</v>
      </c>
      <c r="BE17" s="41">
        <v>170.03203776428271</v>
      </c>
      <c r="BF17" s="41"/>
      <c r="BG17" s="42"/>
      <c r="BH17" s="63"/>
      <c r="BI17" s="41">
        <v>5049.4766666666665</v>
      </c>
      <c r="BJ17" s="56">
        <v>2745.7599999999998</v>
      </c>
      <c r="BK17" s="42"/>
      <c r="BL17" s="68">
        <v>2.6030239820836867</v>
      </c>
      <c r="BM17" s="52">
        <v>3.2637333333333327</v>
      </c>
      <c r="BN17" s="40">
        <v>3.2162076191716373</v>
      </c>
      <c r="BO17" s="40">
        <v>4.9533333333333332E-2</v>
      </c>
      <c r="BP17" s="40">
        <v>3.1050000000000001E-2</v>
      </c>
      <c r="BQ17" s="40">
        <v>1.9734666666666667</v>
      </c>
      <c r="BR17" s="61">
        <v>1.0147769422217636</v>
      </c>
      <c r="BS17" s="62">
        <v>4341.71</v>
      </c>
      <c r="BT17" s="41">
        <v>2648.64</v>
      </c>
      <c r="BU17" s="41">
        <v>2873.82</v>
      </c>
      <c r="BV17" s="41"/>
      <c r="BW17" s="39">
        <v>3.1221122720942414</v>
      </c>
      <c r="BX17" s="40">
        <v>2.5960364169579386</v>
      </c>
      <c r="BY17" s="40">
        <v>2.6796996485402809</v>
      </c>
      <c r="BZ17" s="52">
        <v>3.7200833333333332</v>
      </c>
      <c r="CA17" s="40">
        <v>3.6711784599359341</v>
      </c>
      <c r="CB17" s="40">
        <v>9.2933333333333326E-2</v>
      </c>
      <c r="CC17" s="40">
        <v>6.1366666666666674E-2</v>
      </c>
      <c r="CD17" s="40">
        <v>1.9808666666666666</v>
      </c>
      <c r="CE17" s="61">
        <v>1.0133213010293847</v>
      </c>
      <c r="CF17" s="62">
        <v>4927.8499999999995</v>
      </c>
      <c r="CG17" s="56">
        <v>2757.8233333333333</v>
      </c>
      <c r="CH17" s="44"/>
      <c r="CI17" s="44"/>
      <c r="CJ17" s="55"/>
      <c r="CK17" s="44"/>
      <c r="CL17" s="44"/>
      <c r="CM17" s="43"/>
      <c r="CN17" s="25"/>
      <c r="CO17" s="120"/>
      <c r="CP17" s="127"/>
      <c r="CQ17" s="126"/>
      <c r="CR17" s="127"/>
      <c r="CS17" s="126"/>
      <c r="CT17" s="121"/>
      <c r="CU17" s="126"/>
      <c r="CV17" s="127"/>
      <c r="CW17" s="126"/>
      <c r="CX17" s="127"/>
      <c r="CY17" s="126"/>
      <c r="CZ17" s="127"/>
      <c r="DA17" s="126"/>
      <c r="DB17" s="127"/>
      <c r="DC17" s="126"/>
      <c r="DD17" s="127"/>
      <c r="DE17" s="126"/>
      <c r="DF17" s="122"/>
      <c r="DG17" s="114"/>
      <c r="DH17" s="115"/>
    </row>
    <row r="18" spans="1:112">
      <c r="A18" s="1">
        <v>14</v>
      </c>
      <c r="B18" s="958"/>
      <c r="C18" s="961"/>
      <c r="D18" s="2" t="s">
        <v>23</v>
      </c>
      <c r="E18" s="2" t="s">
        <v>34</v>
      </c>
      <c r="F18" s="6">
        <v>1389.11</v>
      </c>
      <c r="G18" s="7">
        <v>25.7000007629394</v>
      </c>
      <c r="H18" s="7">
        <v>27.440000534057599</v>
      </c>
      <c r="I18" s="7">
        <v>35.939998626708899</v>
      </c>
      <c r="J18" s="7">
        <v>3.7445259603368002</v>
      </c>
      <c r="K18" s="7">
        <v>4.9892440000000003E-2</v>
      </c>
      <c r="L18" s="7">
        <v>2.6261863528674301</v>
      </c>
      <c r="M18" s="7">
        <v>2.5278481231174799</v>
      </c>
      <c r="N18" s="8">
        <v>2.439933E-2</v>
      </c>
      <c r="O18" s="13"/>
      <c r="P18" s="86" t="s">
        <v>98</v>
      </c>
      <c r="Q18" s="94" t="s">
        <v>188</v>
      </c>
      <c r="R18" s="104" t="s">
        <v>94</v>
      </c>
      <c r="S18" s="13"/>
      <c r="T18" s="68">
        <v>2.5854925360212246</v>
      </c>
      <c r="U18" s="52">
        <v>3.2876000000000003</v>
      </c>
      <c r="V18" s="40">
        <v>3.2716291026920841</v>
      </c>
      <c r="W18" s="40">
        <v>4.9000000000000002E-2</v>
      </c>
      <c r="X18" s="40">
        <v>6.0916666666666668E-2</v>
      </c>
      <c r="Y18" s="40">
        <v>2.0413833333333331</v>
      </c>
      <c r="Z18" s="40">
        <v>1.004962702138253</v>
      </c>
      <c r="AA18" s="40"/>
      <c r="AB18" s="40"/>
      <c r="AC18" s="40"/>
      <c r="AD18" s="40"/>
      <c r="AE18" s="40"/>
      <c r="AF18" s="53"/>
      <c r="AG18" s="41">
        <v>4200.55</v>
      </c>
      <c r="AH18" s="41">
        <v>2896.53</v>
      </c>
      <c r="AI18" s="41">
        <v>2835.58</v>
      </c>
      <c r="AJ18" s="41"/>
      <c r="AK18" s="41"/>
      <c r="AL18" s="43"/>
      <c r="AM18" s="57"/>
      <c r="AN18" s="54">
        <v>6.0590594239883337</v>
      </c>
      <c r="AO18" s="40">
        <v>3.4618672926719851</v>
      </c>
      <c r="AP18" s="40">
        <v>2.577936323451985</v>
      </c>
      <c r="AQ18" s="40">
        <v>2.6703813831446723</v>
      </c>
      <c r="AR18" s="52">
        <v>4.2732833333333335</v>
      </c>
      <c r="AS18" s="40">
        <v>4.1015770627191426</v>
      </c>
      <c r="AT18" s="40">
        <v>6.3716666666666671E-2</v>
      </c>
      <c r="AU18" s="40">
        <v>5.3900000000000003E-2</v>
      </c>
      <c r="AV18" s="40">
        <v>2.4149333333333334</v>
      </c>
      <c r="AW18" s="40">
        <v>1.0418634754360456</v>
      </c>
      <c r="AX18" s="40"/>
      <c r="AY18" s="40"/>
      <c r="AZ18" s="40"/>
      <c r="BA18" s="40"/>
      <c r="BB18" s="40"/>
      <c r="BC18" s="61"/>
      <c r="BD18" s="62">
        <v>68.55672545463554</v>
      </c>
      <c r="BE18" s="41">
        <v>124.90459454104129</v>
      </c>
      <c r="BF18" s="41"/>
      <c r="BG18" s="42"/>
      <c r="BH18" s="63"/>
      <c r="BI18" s="41">
        <v>4922.4966666666669</v>
      </c>
      <c r="BJ18" s="56">
        <v>2672.51</v>
      </c>
      <c r="BK18" s="42"/>
      <c r="BL18" s="68">
        <v>2.5820198728991541</v>
      </c>
      <c r="BM18" s="52">
        <v>3.2961666666666662</v>
      </c>
      <c r="BN18" s="40">
        <v>3.2134258637137418</v>
      </c>
      <c r="BO18" s="40">
        <v>4.7083333333333331E-2</v>
      </c>
      <c r="BP18" s="40">
        <v>3.635E-2</v>
      </c>
      <c r="BQ18" s="40">
        <v>1.9781666666666666</v>
      </c>
      <c r="BR18" s="61">
        <v>1.0257484710903837</v>
      </c>
      <c r="BS18" s="62">
        <v>3983.8700000000003</v>
      </c>
      <c r="BT18" s="41">
        <v>2338.42</v>
      </c>
      <c r="BU18" s="41">
        <v>2692.2</v>
      </c>
      <c r="BV18" s="41"/>
      <c r="BW18" s="39">
        <v>3.5180534628048918</v>
      </c>
      <c r="BX18" s="40">
        <v>2.5782005022601697</v>
      </c>
      <c r="BY18" s="40">
        <v>2.6722102888608679</v>
      </c>
      <c r="BZ18" s="52">
        <v>3.8699333333333334</v>
      </c>
      <c r="CA18" s="40">
        <v>3.6835661320608453</v>
      </c>
      <c r="CB18" s="40">
        <v>8.9300000000000004E-2</v>
      </c>
      <c r="CC18" s="40">
        <v>9.6200000000000008E-2</v>
      </c>
      <c r="CD18" s="40">
        <v>1.9064833333333333</v>
      </c>
      <c r="CE18" s="61">
        <v>1.0505942324885644</v>
      </c>
      <c r="CF18" s="62">
        <v>4572.07</v>
      </c>
      <c r="CG18" s="56">
        <v>2720.06</v>
      </c>
      <c r="CH18" s="44"/>
      <c r="CI18" s="44"/>
      <c r="CJ18" s="55"/>
      <c r="CK18" s="44"/>
      <c r="CL18" s="44"/>
      <c r="CM18" s="43"/>
      <c r="CN18" s="25"/>
      <c r="CO18" s="120"/>
      <c r="CP18" s="127"/>
      <c r="CQ18" s="126"/>
      <c r="CR18" s="127"/>
      <c r="CS18" s="126"/>
      <c r="CT18" s="121"/>
      <c r="CU18" s="126"/>
      <c r="CV18" s="127"/>
      <c r="CW18" s="126"/>
      <c r="CX18" s="127"/>
      <c r="CY18" s="126"/>
      <c r="CZ18" s="127"/>
      <c r="DA18" s="126"/>
      <c r="DB18" s="127"/>
      <c r="DC18" s="126"/>
      <c r="DD18" s="127"/>
      <c r="DE18" s="126"/>
      <c r="DF18" s="122"/>
      <c r="DG18" s="114"/>
      <c r="DH18" s="115"/>
    </row>
    <row r="19" spans="1:112">
      <c r="A19" s="1">
        <v>15</v>
      </c>
      <c r="B19" s="958"/>
      <c r="C19" s="961"/>
      <c r="D19" s="2" t="s">
        <v>23</v>
      </c>
      <c r="E19" s="2" t="s">
        <v>35</v>
      </c>
      <c r="F19" s="6">
        <v>1389.53</v>
      </c>
      <c r="G19" s="7">
        <v>25.7399997711181</v>
      </c>
      <c r="H19" s="7">
        <v>26.659999847412099</v>
      </c>
      <c r="I19" s="7">
        <v>32.599998474121001</v>
      </c>
      <c r="J19" s="7">
        <v>9.6679313288177298</v>
      </c>
      <c r="K19" s="7">
        <v>0.1879748</v>
      </c>
      <c r="L19" s="7">
        <v>2.6061715908501299</v>
      </c>
      <c r="M19" s="7">
        <v>2.3542087111355801</v>
      </c>
      <c r="N19" s="8">
        <v>0.1034206</v>
      </c>
      <c r="O19" s="13"/>
      <c r="P19" s="86" t="s">
        <v>101</v>
      </c>
      <c r="Q19" s="95" t="s">
        <v>186</v>
      </c>
      <c r="R19" s="105" t="s">
        <v>95</v>
      </c>
      <c r="S19" s="13"/>
      <c r="T19" s="68">
        <v>2.3979544782969695</v>
      </c>
      <c r="U19" s="52">
        <v>2.6104499999999997</v>
      </c>
      <c r="V19" s="40">
        <v>2.3300911357074314</v>
      </c>
      <c r="W19" s="40">
        <v>4.2416666666666672E-2</v>
      </c>
      <c r="X19" s="40">
        <v>5.7016666666666674E-2</v>
      </c>
      <c r="Y19" s="40">
        <v>1.8801833333333333</v>
      </c>
      <c r="Z19" s="40">
        <v>1.1205800380157664</v>
      </c>
      <c r="AA19" s="40"/>
      <c r="AB19" s="40"/>
      <c r="AC19" s="40"/>
      <c r="AD19" s="40"/>
      <c r="AE19" s="40"/>
      <c r="AF19" s="53"/>
      <c r="AG19" s="41">
        <v>3180.7700000000004</v>
      </c>
      <c r="AH19" s="41">
        <v>2004.24</v>
      </c>
      <c r="AI19" s="41">
        <v>2170.65</v>
      </c>
      <c r="AJ19" s="41"/>
      <c r="AK19" s="41"/>
      <c r="AL19" s="43"/>
      <c r="AM19" s="57"/>
      <c r="AN19" s="58">
        <v>16.487171837708832</v>
      </c>
      <c r="AO19" s="57">
        <v>10.63975847585867</v>
      </c>
      <c r="AP19" s="40">
        <v>2.3838452608239864</v>
      </c>
      <c r="AQ19" s="40">
        <v>2.6676799661289778</v>
      </c>
      <c r="AR19" s="52">
        <v>3.9535333333333336</v>
      </c>
      <c r="AS19" s="40">
        <v>3.5603919616910886</v>
      </c>
      <c r="AT19" s="40">
        <v>9.06E-2</v>
      </c>
      <c r="AU19" s="40">
        <v>5.5450000000000013E-2</v>
      </c>
      <c r="AV19" s="40">
        <v>2.6888499999999995</v>
      </c>
      <c r="AW19" s="40">
        <v>1.1104208120545003</v>
      </c>
      <c r="AX19" s="40"/>
      <c r="AY19" s="40"/>
      <c r="AZ19" s="40"/>
      <c r="BA19" s="40"/>
      <c r="BB19" s="40"/>
      <c r="BC19" s="61"/>
      <c r="BD19" s="62">
        <v>15.728278363167307</v>
      </c>
      <c r="BE19" s="41">
        <v>28.655601893938051</v>
      </c>
      <c r="BF19" s="41"/>
      <c r="BG19" s="42"/>
      <c r="BH19" s="63"/>
      <c r="BI19" s="41">
        <v>3586.623333333333</v>
      </c>
      <c r="BJ19" s="56">
        <v>1944.3133333333335</v>
      </c>
      <c r="BK19" s="42"/>
      <c r="BL19" s="68">
        <v>2.3929582892735222</v>
      </c>
      <c r="BM19" s="52">
        <v>2.4801333333333333</v>
      </c>
      <c r="BN19" s="40">
        <v>2.2729030563152972</v>
      </c>
      <c r="BO19" s="40">
        <v>3.2633333333333334E-2</v>
      </c>
      <c r="BP19" s="40">
        <v>4.2791666666666672E-2</v>
      </c>
      <c r="BQ19" s="40">
        <v>1.8196666666666668</v>
      </c>
      <c r="BR19" s="61">
        <v>1.0911742700341942</v>
      </c>
      <c r="BS19" s="62">
        <v>2996.2266666666669</v>
      </c>
      <c r="BT19" s="41">
        <v>1848.17</v>
      </c>
      <c r="BU19" s="41">
        <v>2067.02</v>
      </c>
      <c r="BV19" s="41"/>
      <c r="BW19" s="39">
        <v>10.539391460665554</v>
      </c>
      <c r="BX19" s="40">
        <v>2.3929413013496683</v>
      </c>
      <c r="BY19" s="40">
        <v>2.6748547102689662</v>
      </c>
      <c r="BZ19" s="52">
        <v>3.2770166666666665</v>
      </c>
      <c r="CA19" s="40">
        <v>3.1632875804212168</v>
      </c>
      <c r="CB19" s="40">
        <v>5.4316666666666673E-2</v>
      </c>
      <c r="CC19" s="40">
        <v>5.6033333333333331E-2</v>
      </c>
      <c r="CD19" s="40">
        <v>2.0819000000000001</v>
      </c>
      <c r="CE19" s="61">
        <v>1.0359528128107485</v>
      </c>
      <c r="CF19" s="62">
        <v>3438</v>
      </c>
      <c r="CG19" s="56">
        <v>1920.6133333333335</v>
      </c>
      <c r="CH19" s="44"/>
      <c r="CI19" s="44"/>
      <c r="CJ19" s="55"/>
      <c r="CK19" s="44"/>
      <c r="CL19" s="44"/>
      <c r="CM19" s="43"/>
      <c r="CN19" s="25"/>
      <c r="CO19" s="120"/>
      <c r="CP19" s="127"/>
      <c r="CQ19" s="126"/>
      <c r="CR19" s="127"/>
      <c r="CS19" s="126"/>
      <c r="CT19" s="121"/>
      <c r="CU19" s="126"/>
      <c r="CV19" s="127"/>
      <c r="CW19" s="126"/>
      <c r="CX19" s="127"/>
      <c r="CY19" s="126"/>
      <c r="CZ19" s="127"/>
      <c r="DA19" s="126"/>
      <c r="DB19" s="127"/>
      <c r="DC19" s="126"/>
      <c r="DD19" s="127"/>
      <c r="DE19" s="126"/>
      <c r="DF19" s="122"/>
      <c r="DG19" s="114"/>
      <c r="DH19" s="115"/>
    </row>
    <row r="20" spans="1:112">
      <c r="A20" s="1">
        <v>16</v>
      </c>
      <c r="B20" s="958"/>
      <c r="C20" s="961"/>
      <c r="D20" s="2" t="s">
        <v>23</v>
      </c>
      <c r="E20" s="2" t="s">
        <v>36</v>
      </c>
      <c r="F20" s="6">
        <v>1389.84</v>
      </c>
      <c r="G20" s="7">
        <v>25.610000610351499</v>
      </c>
      <c r="H20" s="7">
        <v>26.7299995422363</v>
      </c>
      <c r="I20" s="7">
        <v>32.869998931884702</v>
      </c>
      <c r="J20" s="7">
        <v>9.9984037080714305</v>
      </c>
      <c r="K20" s="7">
        <v>0.16886370000000001</v>
      </c>
      <c r="L20" s="7">
        <v>2.6572836352974898</v>
      </c>
      <c r="M20" s="7">
        <v>2.3915976897719302</v>
      </c>
      <c r="N20" s="8">
        <v>9.3497769999999994E-2</v>
      </c>
      <c r="O20" s="13"/>
      <c r="P20" s="86" t="s">
        <v>101</v>
      </c>
      <c r="Q20" s="95" t="s">
        <v>186</v>
      </c>
      <c r="R20" s="105" t="s">
        <v>95</v>
      </c>
      <c r="S20" s="13"/>
      <c r="T20" s="68">
        <v>2.3969729579367063</v>
      </c>
      <c r="U20" s="52">
        <v>2.5560333333333327</v>
      </c>
      <c r="V20" s="40">
        <v>2.2245403523321992</v>
      </c>
      <c r="W20" s="40">
        <v>6.1433333333333326E-2</v>
      </c>
      <c r="X20" s="40">
        <v>4.4333333333333336E-2</v>
      </c>
      <c r="Y20" s="40">
        <v>1.8329</v>
      </c>
      <c r="Z20" s="40">
        <v>1.1490204405477771</v>
      </c>
      <c r="AA20" s="40"/>
      <c r="AB20" s="40"/>
      <c r="AC20" s="40"/>
      <c r="AD20" s="40"/>
      <c r="AE20" s="40"/>
      <c r="AF20" s="53"/>
      <c r="AG20" s="41">
        <v>3147.2299999999996</v>
      </c>
      <c r="AH20" s="41">
        <v>1934.42</v>
      </c>
      <c r="AI20" s="41">
        <v>2138.38</v>
      </c>
      <c r="AJ20" s="41"/>
      <c r="AK20" s="41"/>
      <c r="AL20" s="43"/>
      <c r="AM20" s="57"/>
      <c r="AN20" s="58">
        <v>16.270485752251592</v>
      </c>
      <c r="AO20" s="57">
        <v>10.755331211821929</v>
      </c>
      <c r="AP20" s="40">
        <v>2.3850770421340202</v>
      </c>
      <c r="AQ20" s="40">
        <v>2.6725148678572528</v>
      </c>
      <c r="AR20" s="52">
        <v>3.7359500000000003</v>
      </c>
      <c r="AS20" s="40">
        <v>3.4126319680699981</v>
      </c>
      <c r="AT20" s="40">
        <v>5.1433333333333331E-2</v>
      </c>
      <c r="AU20" s="40">
        <v>5.1750000000000004E-2</v>
      </c>
      <c r="AV20" s="40">
        <v>2.430766666666667</v>
      </c>
      <c r="AW20" s="40">
        <v>1.0947415469804831</v>
      </c>
      <c r="AX20" s="40"/>
      <c r="AY20" s="40"/>
      <c r="AZ20" s="40"/>
      <c r="BA20" s="40"/>
      <c r="BB20" s="40"/>
      <c r="BC20" s="61"/>
      <c r="BD20" s="62">
        <v>15.06033192399328</v>
      </c>
      <c r="BE20" s="41">
        <v>27.438659593866117</v>
      </c>
      <c r="BF20" s="41"/>
      <c r="BG20" s="42"/>
      <c r="BH20" s="63"/>
      <c r="BI20" s="41">
        <v>3537.65</v>
      </c>
      <c r="BJ20" s="56">
        <v>1934.4333333333334</v>
      </c>
      <c r="BK20" s="42"/>
      <c r="BL20" s="68">
        <v>2.3925793677713929</v>
      </c>
      <c r="BM20" s="52">
        <v>2.5220833333333337</v>
      </c>
      <c r="BN20" s="40">
        <v>2.2131078813811325</v>
      </c>
      <c r="BO20" s="40">
        <v>4.3666666666666673E-2</v>
      </c>
      <c r="BP20" s="40">
        <v>3.5416666666666666E-2</v>
      </c>
      <c r="BQ20" s="40">
        <v>1.7843666666666667</v>
      </c>
      <c r="BR20" s="61">
        <v>1.1396115636980964</v>
      </c>
      <c r="BS20" s="62">
        <v>2749</v>
      </c>
      <c r="BT20" s="41">
        <v>1634.28</v>
      </c>
      <c r="BU20" s="41">
        <v>1839.25</v>
      </c>
      <c r="BV20" s="41"/>
      <c r="BW20" s="39">
        <v>10.780203949041018</v>
      </c>
      <c r="BX20" s="40">
        <v>2.3912019180249136</v>
      </c>
      <c r="BY20" s="40">
        <v>2.6801248420912658</v>
      </c>
      <c r="BZ20" s="52">
        <v>3.4068499999999999</v>
      </c>
      <c r="CA20" s="40">
        <v>2.849126891736093</v>
      </c>
      <c r="CB20" s="40">
        <v>6.5083333333333326E-2</v>
      </c>
      <c r="CC20" s="40">
        <v>5.5483333333333336E-2</v>
      </c>
      <c r="CD20" s="40">
        <v>1.9876333333333331</v>
      </c>
      <c r="CE20" s="61">
        <v>1.1957522881418816</v>
      </c>
      <c r="CF20" s="62">
        <v>3516.75</v>
      </c>
      <c r="CG20" s="56">
        <v>1929.4333333333334</v>
      </c>
      <c r="CH20" s="44"/>
      <c r="CI20" s="44"/>
      <c r="CJ20" s="55"/>
      <c r="CK20" s="44"/>
      <c r="CL20" s="44"/>
      <c r="CM20" s="43"/>
      <c r="CN20" s="25"/>
      <c r="CO20" s="120"/>
      <c r="CP20" s="127"/>
      <c r="CQ20" s="126"/>
      <c r="CR20" s="127"/>
      <c r="CS20" s="126"/>
      <c r="CT20" s="121"/>
      <c r="CU20" s="126"/>
      <c r="CV20" s="127"/>
      <c r="CW20" s="126"/>
      <c r="CX20" s="127"/>
      <c r="CY20" s="126"/>
      <c r="CZ20" s="127"/>
      <c r="DA20" s="126"/>
      <c r="DB20" s="127"/>
      <c r="DC20" s="126"/>
      <c r="DD20" s="127"/>
      <c r="DE20" s="126"/>
      <c r="DF20" s="122"/>
      <c r="DG20" s="114"/>
      <c r="DH20" s="115"/>
    </row>
    <row r="21" spans="1:112">
      <c r="A21" s="1">
        <v>17</v>
      </c>
      <c r="B21" s="958"/>
      <c r="C21" s="961"/>
      <c r="D21" s="2" t="s">
        <v>23</v>
      </c>
      <c r="E21" s="2" t="s">
        <v>37</v>
      </c>
      <c r="F21" s="6">
        <v>1390.05</v>
      </c>
      <c r="G21" s="7">
        <v>25.549999237060501</v>
      </c>
      <c r="H21" s="7">
        <v>26.899999618530199</v>
      </c>
      <c r="I21" s="7">
        <v>33.389999389648402</v>
      </c>
      <c r="J21" s="7">
        <v>9.4595382433634292</v>
      </c>
      <c r="K21" s="7">
        <v>0.14554800000000001</v>
      </c>
      <c r="L21" s="7">
        <v>2.67881321883866</v>
      </c>
      <c r="M21" s="7">
        <v>2.4254098579343402</v>
      </c>
      <c r="N21" s="8">
        <v>8.016972E-2</v>
      </c>
      <c r="O21" s="13"/>
      <c r="P21" s="86" t="s">
        <v>99</v>
      </c>
      <c r="Q21" s="94" t="s">
        <v>190</v>
      </c>
      <c r="R21" s="104" t="s">
        <v>94</v>
      </c>
      <c r="S21" s="13"/>
      <c r="T21" s="68">
        <v>2.4243536400501591</v>
      </c>
      <c r="U21" s="52">
        <v>3.1079166666666667</v>
      </c>
      <c r="V21" s="40">
        <v>2.6874279805863601</v>
      </c>
      <c r="W21" s="40">
        <v>4.3216666666666667E-2</v>
      </c>
      <c r="X21" s="40">
        <v>4.8666666666666664E-2</v>
      </c>
      <c r="Y21" s="40">
        <v>1.9629499999999998</v>
      </c>
      <c r="Z21" s="40">
        <v>1.1562471647485857</v>
      </c>
      <c r="AA21" s="40">
        <v>3.1928038000000001</v>
      </c>
      <c r="AB21" s="40">
        <v>2.9678648999999999</v>
      </c>
      <c r="AC21" s="40">
        <f t="shared" si="0"/>
        <v>3.1928038000000001</v>
      </c>
      <c r="AD21" s="40">
        <f t="shared" si="3"/>
        <v>2.7587733592186305</v>
      </c>
      <c r="AE21" s="40">
        <f t="shared" si="1"/>
        <v>1.1573273278615031</v>
      </c>
      <c r="AF21" s="53">
        <v>-3</v>
      </c>
      <c r="AG21" s="41">
        <v>3761.6</v>
      </c>
      <c r="AH21" s="41">
        <v>2333.7600000000002</v>
      </c>
      <c r="AI21" s="41">
        <v>2609.8200000000002</v>
      </c>
      <c r="AJ21" s="41">
        <v>2343.91</v>
      </c>
      <c r="AK21" s="41">
        <v>2636.7200000000003</v>
      </c>
      <c r="AL21" s="43">
        <f t="shared" si="2"/>
        <v>0.13272670876478554</v>
      </c>
      <c r="AM21" s="57"/>
      <c r="AN21" s="58">
        <v>13.868397757450577</v>
      </c>
      <c r="AO21" s="40">
        <v>9.3179832451046014</v>
      </c>
      <c r="AP21" s="40">
        <v>2.4230862928509023</v>
      </c>
      <c r="AQ21" s="40">
        <v>2.6720692586715038</v>
      </c>
      <c r="AR21" s="52">
        <v>4.33</v>
      </c>
      <c r="AS21" s="40">
        <v>3.96662789325122</v>
      </c>
      <c r="AT21" s="40">
        <v>5.2416666666666667E-2</v>
      </c>
      <c r="AU21" s="40">
        <v>6.9266666666666671E-2</v>
      </c>
      <c r="AV21" s="40">
        <v>2.3824333333333332</v>
      </c>
      <c r="AW21" s="40">
        <v>1.0916073089101748</v>
      </c>
      <c r="AX21" s="40"/>
      <c r="AY21" s="40"/>
      <c r="AZ21" s="40"/>
      <c r="BA21" s="40"/>
      <c r="BB21" s="40"/>
      <c r="BC21" s="61"/>
      <c r="BD21" s="62">
        <v>26.525175818750558</v>
      </c>
      <c r="BE21" s="41">
        <v>48.326642044232166</v>
      </c>
      <c r="BF21" s="41"/>
      <c r="BG21" s="42"/>
      <c r="BH21" s="63"/>
      <c r="BI21" s="41">
        <v>4173.3233333333337</v>
      </c>
      <c r="BJ21" s="56">
        <v>2243.9866666666671</v>
      </c>
      <c r="BK21" s="42"/>
      <c r="BL21" s="68">
        <v>2.4189979902732719</v>
      </c>
      <c r="BM21" s="52">
        <v>2.8878833333333329</v>
      </c>
      <c r="BN21" s="40">
        <v>3.2961587179624061</v>
      </c>
      <c r="BO21" s="40">
        <v>6.1399999999999996E-2</v>
      </c>
      <c r="BP21" s="40">
        <v>3.5975E-2</v>
      </c>
      <c r="BQ21" s="40">
        <v>1.9087916666666649</v>
      </c>
      <c r="BR21" s="61">
        <v>0.87613600570743821</v>
      </c>
      <c r="BS21" s="62">
        <v>3632.4033333333332</v>
      </c>
      <c r="BT21" s="41">
        <v>2144.17</v>
      </c>
      <c r="BU21" s="41">
        <v>2535.4899999999998</v>
      </c>
      <c r="BV21" s="41"/>
      <c r="BW21" s="39">
        <v>9.3188816473032894</v>
      </c>
      <c r="BX21" s="40">
        <v>2.4273673023519406</v>
      </c>
      <c r="BY21" s="40">
        <v>2.6768166807459259</v>
      </c>
      <c r="BZ21" s="52">
        <v>3.7493999999999996</v>
      </c>
      <c r="CA21" s="40">
        <v>3.3606363924894653</v>
      </c>
      <c r="CB21" s="40">
        <v>5.4433333333333341E-2</v>
      </c>
      <c r="CC21" s="40">
        <v>6.2516666666666665E-2</v>
      </c>
      <c r="CD21" s="40">
        <v>1.8088666666666668</v>
      </c>
      <c r="CE21" s="61">
        <v>1.1156815442394674</v>
      </c>
      <c r="CF21" s="62">
        <v>3919.6766666666667</v>
      </c>
      <c r="CG21" s="56">
        <v>2223.8266666666664</v>
      </c>
      <c r="CH21" s="67">
        <v>2152.4</v>
      </c>
      <c r="CI21" s="67">
        <v>2343.17</v>
      </c>
      <c r="CJ21" s="55">
        <f t="shared" si="4"/>
        <v>9.2559048551396364E-2</v>
      </c>
      <c r="CK21" s="44"/>
      <c r="CL21" s="44"/>
      <c r="CM21" s="43"/>
      <c r="CN21" s="25"/>
      <c r="CO21" s="120"/>
      <c r="CP21" s="127"/>
      <c r="CQ21" s="126"/>
      <c r="CR21" s="127"/>
      <c r="CS21" s="126"/>
      <c r="CT21" s="121"/>
      <c r="CU21" s="126"/>
      <c r="CV21" s="127"/>
      <c r="CW21" s="126"/>
      <c r="CX21" s="127"/>
      <c r="CY21" s="126"/>
      <c r="CZ21" s="127"/>
      <c r="DA21" s="126"/>
      <c r="DB21" s="127"/>
      <c r="DC21" s="126"/>
      <c r="DD21" s="127"/>
      <c r="DE21" s="126"/>
      <c r="DF21" s="122"/>
      <c r="DG21" s="114"/>
      <c r="DH21" s="115"/>
    </row>
    <row r="22" spans="1:112" s="954" customFormat="1">
      <c r="A22" s="921">
        <v>18</v>
      </c>
      <c r="B22" s="958"/>
      <c r="C22" s="961"/>
      <c r="D22" s="922" t="s">
        <v>23</v>
      </c>
      <c r="E22" s="922" t="s">
        <v>38</v>
      </c>
      <c r="F22" s="923">
        <v>1390.32</v>
      </c>
      <c r="G22" s="924">
        <v>25.620000839233398</v>
      </c>
      <c r="H22" s="924">
        <v>27.209999084472599</v>
      </c>
      <c r="I22" s="924">
        <v>35.840000152587798</v>
      </c>
      <c r="J22" s="924">
        <v>4.1837977654328702</v>
      </c>
      <c r="K22" s="924">
        <v>0.18050450000000001</v>
      </c>
      <c r="L22" s="924">
        <v>2.66996796622337</v>
      </c>
      <c r="M22" s="924">
        <v>2.55826190611474</v>
      </c>
      <c r="N22" s="925">
        <v>9.7783090000000003E-2</v>
      </c>
      <c r="O22" s="85"/>
      <c r="P22" s="926" t="s">
        <v>100</v>
      </c>
      <c r="Q22" s="927" t="s">
        <v>191</v>
      </c>
      <c r="R22" s="928" t="s">
        <v>94</v>
      </c>
      <c r="S22" s="85"/>
      <c r="T22" s="929">
        <v>2.5710705467092674</v>
      </c>
      <c r="U22" s="930">
        <v>3.1905000000000001</v>
      </c>
      <c r="V22" s="931">
        <v>2.8365567014873001</v>
      </c>
      <c r="W22" s="931">
        <v>0.10023333333333334</v>
      </c>
      <c r="X22" s="931">
        <v>0.11633333333333334</v>
      </c>
      <c r="Y22" s="931">
        <v>2.1251833333333332</v>
      </c>
      <c r="Z22" s="931">
        <v>1.1271736089796529</v>
      </c>
      <c r="AA22" s="931">
        <v>3.2038655</v>
      </c>
      <c r="AB22" s="931">
        <v>3.0726429999999998</v>
      </c>
      <c r="AC22" s="931">
        <f t="shared" si="0"/>
        <v>3.2038655</v>
      </c>
      <c r="AD22" s="931">
        <f t="shared" si="3"/>
        <v>2.9467950528662952</v>
      </c>
      <c r="AE22" s="931">
        <f t="shared" si="1"/>
        <v>1.0872373010412302</v>
      </c>
      <c r="AF22" s="932">
        <v>22.333333333332973</v>
      </c>
      <c r="AG22" s="933">
        <v>3835.1200000000003</v>
      </c>
      <c r="AH22" s="933">
        <v>2435.33</v>
      </c>
      <c r="AI22" s="933">
        <v>2553.23</v>
      </c>
      <c r="AJ22" s="934">
        <v>2066.895</v>
      </c>
      <c r="AK22" s="934">
        <v>2576.665</v>
      </c>
      <c r="AL22" s="935">
        <f t="shared" si="2"/>
        <v>0.27705022686717212</v>
      </c>
      <c r="AM22" s="936"/>
      <c r="AN22" s="937">
        <v>6.9663742690058488</v>
      </c>
      <c r="AO22" s="931">
        <v>3.9378486750348509</v>
      </c>
      <c r="AP22" s="931">
        <v>2.564959594716548</v>
      </c>
      <c r="AQ22" s="931">
        <v>2.6701042599385891</v>
      </c>
      <c r="AR22" s="930">
        <v>4.2846166666666665</v>
      </c>
      <c r="AS22" s="931">
        <v>3.9477773342228191</v>
      </c>
      <c r="AT22" s="931">
        <v>0.126</v>
      </c>
      <c r="AU22" s="931">
        <v>0.11626666666666666</v>
      </c>
      <c r="AV22" s="931">
        <v>2.2698</v>
      </c>
      <c r="AW22" s="931">
        <v>1.0853237920801224</v>
      </c>
      <c r="AX22" s="931"/>
      <c r="AY22" s="931"/>
      <c r="AZ22" s="931"/>
      <c r="BA22" s="931"/>
      <c r="BB22" s="931"/>
      <c r="BC22" s="938"/>
      <c r="BD22" s="939">
        <v>45.558273655803355</v>
      </c>
      <c r="BE22" s="933">
        <v>83.003347391983056</v>
      </c>
      <c r="BF22" s="933"/>
      <c r="BG22" s="940"/>
      <c r="BH22" s="941"/>
      <c r="BI22" s="933">
        <v>4627.3300000000008</v>
      </c>
      <c r="BJ22" s="942">
        <v>2457.5566666666668</v>
      </c>
      <c r="BK22" s="940"/>
      <c r="BL22" s="929">
        <v>2.5648047430303031</v>
      </c>
      <c r="BM22" s="930">
        <v>3.1152499999999996</v>
      </c>
      <c r="BN22" s="931">
        <v>2.8221235335134516</v>
      </c>
      <c r="BO22" s="931">
        <v>0.11403333333333333</v>
      </c>
      <c r="BP22" s="931">
        <v>0.18490833333333334</v>
      </c>
      <c r="BQ22" s="931">
        <v>1.9365666666666668</v>
      </c>
      <c r="BR22" s="938">
        <v>1.1038673406764781</v>
      </c>
      <c r="BS22" s="939">
        <v>3818.03</v>
      </c>
      <c r="BT22" s="933">
        <v>2091.31</v>
      </c>
      <c r="BU22" s="933">
        <v>2457.9699999999998</v>
      </c>
      <c r="BV22" s="933"/>
      <c r="BW22" s="943">
        <v>3.9871821222369048</v>
      </c>
      <c r="BX22" s="931">
        <v>2.5663128944860714</v>
      </c>
      <c r="BY22" s="931">
        <v>2.6728857158981878</v>
      </c>
      <c r="BZ22" s="930">
        <v>3.7939166666666666</v>
      </c>
      <c r="CA22" s="931">
        <v>3.6344616015404769</v>
      </c>
      <c r="CB22" s="931">
        <v>0.11720000000000001</v>
      </c>
      <c r="CC22" s="931">
        <v>0.12106666666666666</v>
      </c>
      <c r="CD22" s="931">
        <v>2.0302666666666664</v>
      </c>
      <c r="CE22" s="938">
        <v>1.0438730911501732</v>
      </c>
      <c r="CF22" s="939">
        <v>4464.87</v>
      </c>
      <c r="CG22" s="942">
        <v>2401.2400000000002</v>
      </c>
      <c r="CH22" s="944">
        <v>2220.9899999999998</v>
      </c>
      <c r="CI22" s="944">
        <v>2665.87</v>
      </c>
      <c r="CJ22" s="945">
        <f t="shared" si="4"/>
        <v>0.22036853147063354</v>
      </c>
      <c r="CK22" s="934">
        <v>2421.3636363636365</v>
      </c>
      <c r="CL22" s="934">
        <v>2596.0038986354775</v>
      </c>
      <c r="CM22" s="935">
        <f t="shared" si="5"/>
        <v>7.4725746573494553E-2</v>
      </c>
      <c r="CN22" s="946"/>
      <c r="CO22" s="947"/>
      <c r="CP22" s="948"/>
      <c r="CQ22" s="949"/>
      <c r="CR22" s="948"/>
      <c r="CS22" s="949"/>
      <c r="CT22" s="950"/>
      <c r="CU22" s="949"/>
      <c r="CV22" s="948"/>
      <c r="CW22" s="949"/>
      <c r="CX22" s="948"/>
      <c r="CY22" s="949"/>
      <c r="CZ22" s="948"/>
      <c r="DA22" s="949"/>
      <c r="DB22" s="948"/>
      <c r="DC22" s="949"/>
      <c r="DD22" s="948"/>
      <c r="DE22" s="949"/>
      <c r="DF22" s="951"/>
      <c r="DG22" s="952"/>
      <c r="DH22" s="953"/>
    </row>
    <row r="23" spans="1:112">
      <c r="A23" s="1">
        <v>19</v>
      </c>
      <c r="B23" s="958"/>
      <c r="C23" s="961"/>
      <c r="D23" s="2" t="s">
        <v>23</v>
      </c>
      <c r="E23" s="2" t="s">
        <v>39</v>
      </c>
      <c r="F23" s="6">
        <v>1390.51</v>
      </c>
      <c r="G23" s="7">
        <v>25.569999694824201</v>
      </c>
      <c r="H23" s="7">
        <v>27.149999618530199</v>
      </c>
      <c r="I23" s="7">
        <v>32.930000305175703</v>
      </c>
      <c r="J23" s="7">
        <v>10.9289549234761</v>
      </c>
      <c r="K23" s="7">
        <v>0.19985269999999999</v>
      </c>
      <c r="L23" s="7">
        <v>2.6566256457795001</v>
      </c>
      <c r="M23" s="7">
        <v>2.3662842264667501</v>
      </c>
      <c r="N23" s="8">
        <v>0.1182396</v>
      </c>
      <c r="O23" s="13"/>
      <c r="P23" s="86" t="s">
        <v>101</v>
      </c>
      <c r="Q23" s="94" t="s">
        <v>186</v>
      </c>
      <c r="R23" s="104" t="s">
        <v>94</v>
      </c>
      <c r="S23" s="13"/>
      <c r="T23" s="68">
        <v>2.369121424564983</v>
      </c>
      <c r="U23" s="52">
        <v>2.6324166666666668</v>
      </c>
      <c r="V23" s="40">
        <v>2.2622353024416926</v>
      </c>
      <c r="W23" s="40">
        <v>5.3883333333333339E-2</v>
      </c>
      <c r="X23" s="40">
        <v>4.3049999999999998E-2</v>
      </c>
      <c r="Y23" s="40">
        <v>1.8240999999999998</v>
      </c>
      <c r="Z23" s="40">
        <v>1.1636396981956767</v>
      </c>
      <c r="AA23" s="40">
        <v>2.6179535999999999</v>
      </c>
      <c r="AB23" s="40">
        <v>2.4249402</v>
      </c>
      <c r="AC23" s="40">
        <f t="shared" si="0"/>
        <v>2.6179535999999999</v>
      </c>
      <c r="AD23" s="40">
        <f t="shared" si="3"/>
        <v>2.2461570646538731</v>
      </c>
      <c r="AE23" s="40">
        <f t="shared" si="1"/>
        <v>1.1655256175967461</v>
      </c>
      <c r="AF23" s="53">
        <v>-12.25</v>
      </c>
      <c r="AG23" s="41">
        <v>3261.9733333333334</v>
      </c>
      <c r="AH23" s="41">
        <v>1930.42</v>
      </c>
      <c r="AI23" s="41">
        <v>2198.7199999999998</v>
      </c>
      <c r="AJ23" s="41">
        <v>1944.02</v>
      </c>
      <c r="AK23" s="41">
        <v>2275.5</v>
      </c>
      <c r="AL23" s="43">
        <f t="shared" si="2"/>
        <v>0.1850499307893026</v>
      </c>
      <c r="AM23" s="57"/>
      <c r="AN23" s="58">
        <v>17.87668734038672</v>
      </c>
      <c r="AO23" s="57">
        <v>12.112464638300304</v>
      </c>
      <c r="AP23" s="40">
        <v>2.3525196463320626</v>
      </c>
      <c r="AQ23" s="40">
        <v>2.6767386713602863</v>
      </c>
      <c r="AR23" s="52">
        <v>3.7329500000000002</v>
      </c>
      <c r="AS23" s="40">
        <v>3.4484717426047098</v>
      </c>
      <c r="AT23" s="40">
        <v>7.3237499999999997E-2</v>
      </c>
      <c r="AU23" s="40">
        <v>6.7722499999999991E-2</v>
      </c>
      <c r="AV23" s="40">
        <v>2.459625</v>
      </c>
      <c r="AW23" s="40">
        <v>1.0824940085431634</v>
      </c>
      <c r="AX23" s="40"/>
      <c r="AY23" s="40"/>
      <c r="AZ23" s="40"/>
      <c r="BA23" s="40"/>
      <c r="BB23" s="40"/>
      <c r="BC23" s="61"/>
      <c r="BD23" s="62">
        <v>14.648783952401354</v>
      </c>
      <c r="BE23" s="41">
        <v>26.688853762490872</v>
      </c>
      <c r="BF23" s="41"/>
      <c r="BG23" s="42"/>
      <c r="BH23" s="63"/>
      <c r="BI23" s="41">
        <v>3487.5333333333328</v>
      </c>
      <c r="BJ23" s="56">
        <v>1907.2600000000002</v>
      </c>
      <c r="BK23" s="42"/>
      <c r="BL23" s="68">
        <v>2.3644649115477758</v>
      </c>
      <c r="BM23" s="52">
        <v>2.5282833333333334</v>
      </c>
      <c r="BN23" s="40">
        <v>2.1724072170181348</v>
      </c>
      <c r="BO23" s="40">
        <v>3.175E-2</v>
      </c>
      <c r="BP23" s="40">
        <v>2.8333333333333335E-2</v>
      </c>
      <c r="BQ23" s="40">
        <v>1.7790166666666665</v>
      </c>
      <c r="BR23" s="61">
        <v>1.1638164859365903</v>
      </c>
      <c r="BS23" s="62">
        <v>2916.3933333333334</v>
      </c>
      <c r="BT23" s="41">
        <v>1707.78</v>
      </c>
      <c r="BU23" s="41">
        <v>2002.41</v>
      </c>
      <c r="BV23" s="41"/>
      <c r="BW23" s="39">
        <v>11.698539573450864</v>
      </c>
      <c r="BX23" s="40">
        <v>2.3711815392372917</v>
      </c>
      <c r="BY23" s="40">
        <v>2.6853253930150864</v>
      </c>
      <c r="BZ23" s="52">
        <v>3.3046500000000005</v>
      </c>
      <c r="CA23" s="40">
        <v>2.8928778156873221</v>
      </c>
      <c r="CB23" s="40">
        <v>7.1933333333333335E-2</v>
      </c>
      <c r="CC23" s="40">
        <v>6.6516666666666668E-2</v>
      </c>
      <c r="CD23" s="40">
        <v>1.9576</v>
      </c>
      <c r="CE23" s="61">
        <v>1.142339984799823</v>
      </c>
      <c r="CF23" s="62">
        <v>3431.4533333333334</v>
      </c>
      <c r="CG23" s="56">
        <v>1880.3100000000002</v>
      </c>
      <c r="CH23" s="67">
        <v>1533.84</v>
      </c>
      <c r="CI23" s="67">
        <v>1840.62</v>
      </c>
      <c r="CJ23" s="55">
        <f t="shared" si="4"/>
        <v>0.22000938823276278</v>
      </c>
      <c r="CK23" s="44">
        <v>1477.1847345132746</v>
      </c>
      <c r="CL23" s="44">
        <v>1646.578298397041</v>
      </c>
      <c r="CM23" s="43">
        <f t="shared" si="5"/>
        <v>0.12124821922973417</v>
      </c>
      <c r="CN23" s="25"/>
      <c r="CO23" s="120"/>
      <c r="CP23" s="127"/>
      <c r="CQ23" s="126"/>
      <c r="CR23" s="127"/>
      <c r="CS23" s="126"/>
      <c r="CT23" s="121"/>
      <c r="CU23" s="126"/>
      <c r="CV23" s="127"/>
      <c r="CW23" s="126"/>
      <c r="CX23" s="127"/>
      <c r="CY23" s="126"/>
      <c r="CZ23" s="127"/>
      <c r="DA23" s="126"/>
      <c r="DB23" s="127"/>
      <c r="DC23" s="126"/>
      <c r="DD23" s="127"/>
      <c r="DE23" s="126"/>
      <c r="DF23" s="122"/>
      <c r="DG23" s="114"/>
      <c r="DH23" s="115"/>
    </row>
    <row r="24" spans="1:112">
      <c r="A24" s="1">
        <v>20</v>
      </c>
      <c r="B24" s="958"/>
      <c r="C24" s="961"/>
      <c r="D24" s="2" t="s">
        <v>23</v>
      </c>
      <c r="E24" s="2" t="s">
        <v>40</v>
      </c>
      <c r="F24" s="6">
        <v>1390.85</v>
      </c>
      <c r="G24" s="7">
        <v>25.569999694824201</v>
      </c>
      <c r="H24" s="7">
        <v>26.530000686645501</v>
      </c>
      <c r="I24" s="7">
        <v>32.700000762939403</v>
      </c>
      <c r="J24" s="7">
        <v>9.5663424545495008</v>
      </c>
      <c r="K24" s="7">
        <v>0.1291081</v>
      </c>
      <c r="L24" s="7">
        <v>2.6590269152192798</v>
      </c>
      <c r="M24" s="7">
        <v>2.4046552945507602</v>
      </c>
      <c r="N24" s="8">
        <v>6.9534579999999999E-2</v>
      </c>
      <c r="O24" s="13"/>
      <c r="P24" s="86" t="s">
        <v>192</v>
      </c>
      <c r="Q24" s="96" t="s">
        <v>193</v>
      </c>
      <c r="R24" s="106" t="s">
        <v>96</v>
      </c>
      <c r="S24" s="13"/>
      <c r="T24" s="68">
        <v>2.410123726768775</v>
      </c>
      <c r="U24" s="52">
        <v>3.3845166666666664</v>
      </c>
      <c r="V24" s="40">
        <v>3.1708552640683254</v>
      </c>
      <c r="W24" s="40">
        <v>4.2916666666666659E-2</v>
      </c>
      <c r="X24" s="40">
        <v>4.0349999999999997E-2</v>
      </c>
      <c r="Y24" s="40">
        <v>1.788216666666667</v>
      </c>
      <c r="Z24" s="40">
        <v>1.0675183229536649</v>
      </c>
      <c r="AA24" s="40"/>
      <c r="AB24" s="40"/>
      <c r="AC24" s="40"/>
      <c r="AD24" s="40"/>
      <c r="AE24" s="40"/>
      <c r="AF24" s="53"/>
      <c r="AG24" s="41">
        <v>3875.22</v>
      </c>
      <c r="AH24" s="41">
        <v>2402.61</v>
      </c>
      <c r="AI24" s="41">
        <v>2569.2399999999998</v>
      </c>
      <c r="AJ24" s="13"/>
      <c r="AK24" s="41"/>
      <c r="AL24" s="43"/>
      <c r="AM24" s="57"/>
      <c r="AN24" s="58">
        <v>13.804209422515164</v>
      </c>
      <c r="AO24" s="40">
        <v>9.4488658824933687</v>
      </c>
      <c r="AP24" s="40">
        <v>2.4092586097384152</v>
      </c>
      <c r="AQ24" s="40">
        <v>2.6606608886995962</v>
      </c>
      <c r="AR24" s="52">
        <v>4.5712666666666664</v>
      </c>
      <c r="AS24" s="40">
        <v>4.3740411383667048</v>
      </c>
      <c r="AT24" s="40">
        <v>5.6866666666666663E-2</v>
      </c>
      <c r="AU24" s="40">
        <v>4.3799999999999992E-2</v>
      </c>
      <c r="AV24" s="40">
        <v>2.4818499999999997</v>
      </c>
      <c r="AW24" s="40">
        <v>1.0450900030569001</v>
      </c>
      <c r="AX24" s="40"/>
      <c r="AY24" s="40"/>
      <c r="AZ24" s="40"/>
      <c r="BA24" s="40"/>
      <c r="BB24" s="40"/>
      <c r="BC24" s="61"/>
      <c r="BD24" s="62">
        <v>27.878078926388003</v>
      </c>
      <c r="BE24" s="41">
        <v>50.791517853164841</v>
      </c>
      <c r="BF24" s="41"/>
      <c r="BG24" s="42"/>
      <c r="BH24" s="63"/>
      <c r="BI24" s="41">
        <v>4143.996666666666</v>
      </c>
      <c r="BJ24" s="56">
        <v>2242.7266666666665</v>
      </c>
      <c r="BK24" s="42"/>
      <c r="BL24" s="68">
        <v>2.4088951152697367</v>
      </c>
      <c r="BM24" s="52">
        <v>3.3452833333333332</v>
      </c>
      <c r="BN24" s="40">
        <v>3.1861879325949802</v>
      </c>
      <c r="BO24" s="40">
        <v>4.3416666666666666E-2</v>
      </c>
      <c r="BP24" s="40">
        <v>3.7100000000000001E-2</v>
      </c>
      <c r="BQ24" s="40">
        <v>1.7782666666666667</v>
      </c>
      <c r="BR24" s="61">
        <v>1.0499328363875819</v>
      </c>
      <c r="BS24" s="62">
        <v>3742.8833333333337</v>
      </c>
      <c r="BT24" s="41">
        <v>2425.0100000000002</v>
      </c>
      <c r="BU24" s="41">
        <v>1854.85</v>
      </c>
      <c r="BV24" s="41"/>
      <c r="BW24" s="39">
        <v>9.3427144541472149</v>
      </c>
      <c r="BX24" s="40">
        <v>2.4141060188069745</v>
      </c>
      <c r="BY24" s="40">
        <v>2.6628924573149324</v>
      </c>
      <c r="BZ24" s="52">
        <v>4.0108166666666669</v>
      </c>
      <c r="CA24" s="40">
        <v>3.8596354649302507</v>
      </c>
      <c r="CB24" s="40">
        <v>6.9216666666666662E-2</v>
      </c>
      <c r="CC24" s="40">
        <v>4.5600000000000002E-2</v>
      </c>
      <c r="CD24" s="40">
        <v>1.7887666666666668</v>
      </c>
      <c r="CE24" s="61">
        <v>1.0391698136028886</v>
      </c>
      <c r="CF24" s="62">
        <v>4107.0266666666666</v>
      </c>
      <c r="CG24" s="56">
        <v>2425.1200000000003</v>
      </c>
      <c r="CH24" s="44"/>
      <c r="CI24" s="44"/>
      <c r="CJ24" s="55"/>
      <c r="CK24" s="44"/>
      <c r="CL24" s="44"/>
      <c r="CM24" s="43"/>
      <c r="CN24" s="25"/>
      <c r="CO24" s="120"/>
      <c r="CP24" s="127"/>
      <c r="CQ24" s="126"/>
      <c r="CR24" s="127"/>
      <c r="CS24" s="126"/>
      <c r="CT24" s="121"/>
      <c r="CU24" s="126"/>
      <c r="CV24" s="127"/>
      <c r="CW24" s="126"/>
      <c r="CX24" s="127"/>
      <c r="CY24" s="126"/>
      <c r="CZ24" s="127"/>
      <c r="DA24" s="126"/>
      <c r="DB24" s="127"/>
      <c r="DC24" s="126"/>
      <c r="DD24" s="127"/>
      <c r="DE24" s="126"/>
      <c r="DF24" s="122"/>
      <c r="DG24" s="114"/>
      <c r="DH24" s="115"/>
    </row>
    <row r="25" spans="1:112">
      <c r="A25" s="1">
        <v>21</v>
      </c>
      <c r="B25" s="958"/>
      <c r="C25" s="961"/>
      <c r="D25" s="2" t="s">
        <v>23</v>
      </c>
      <c r="E25" s="2" t="s">
        <v>41</v>
      </c>
      <c r="F25" s="6">
        <v>1391.02</v>
      </c>
      <c r="G25" s="7">
        <v>25.75</v>
      </c>
      <c r="H25" s="7">
        <v>26.030000686645501</v>
      </c>
      <c r="I25" s="7">
        <v>31.639999389648398</v>
      </c>
      <c r="J25" s="7">
        <v>10.756559760014399</v>
      </c>
      <c r="K25" s="7">
        <v>0.19894829999999999</v>
      </c>
      <c r="L25" s="7">
        <v>2.6202249517756702</v>
      </c>
      <c r="M25" s="7">
        <v>2.3383788889911101</v>
      </c>
      <c r="N25" s="8">
        <v>0.1089099</v>
      </c>
      <c r="O25" s="13"/>
      <c r="P25" s="86" t="s">
        <v>192</v>
      </c>
      <c r="Q25" s="94" t="s">
        <v>193</v>
      </c>
      <c r="R25" s="104" t="s">
        <v>94</v>
      </c>
      <c r="S25" s="13"/>
      <c r="T25" s="68">
        <v>2.3724446461426623</v>
      </c>
      <c r="U25" s="52">
        <v>2.9694833333333337</v>
      </c>
      <c r="V25" s="40">
        <v>3.0144355459999304</v>
      </c>
      <c r="W25" s="40">
        <v>5.896666666666666E-2</v>
      </c>
      <c r="X25" s="40">
        <v>4.8750000000000002E-2</v>
      </c>
      <c r="Y25" s="40">
        <v>1.9673500000000002</v>
      </c>
      <c r="Z25" s="40">
        <v>0.98532313144814876</v>
      </c>
      <c r="AA25" s="40"/>
      <c r="AB25" s="40"/>
      <c r="AC25" s="40"/>
      <c r="AD25" s="40"/>
      <c r="AE25" s="40"/>
      <c r="AF25" s="53"/>
      <c r="AG25" s="41">
        <v>3656.646666666667</v>
      </c>
      <c r="AH25" s="41">
        <v>2320.92</v>
      </c>
      <c r="AI25" s="41">
        <v>2409.54</v>
      </c>
      <c r="AJ25" s="41"/>
      <c r="AK25" s="41"/>
      <c r="AL25" s="43"/>
      <c r="AM25" s="57"/>
      <c r="AN25" s="58">
        <v>16.9297225452733</v>
      </c>
      <c r="AO25" s="57">
        <v>10.617980534721768</v>
      </c>
      <c r="AP25" s="40">
        <v>2.3740340569662881</v>
      </c>
      <c r="AQ25" s="40">
        <v>2.656053276899295</v>
      </c>
      <c r="AR25" s="52">
        <v>4.434333333333333</v>
      </c>
      <c r="AS25" s="40">
        <v>4.34941053396477</v>
      </c>
      <c r="AT25" s="40">
        <v>7.4783333333333341E-2</v>
      </c>
      <c r="AU25" s="40">
        <v>6.6900000000000001E-2</v>
      </c>
      <c r="AV25" s="40">
        <v>2.7355</v>
      </c>
      <c r="AW25" s="40">
        <v>1.0195251284525562</v>
      </c>
      <c r="AX25" s="40"/>
      <c r="AY25" s="40"/>
      <c r="AZ25" s="40"/>
      <c r="BA25" s="40"/>
      <c r="BB25" s="40"/>
      <c r="BC25" s="61"/>
      <c r="BD25" s="62">
        <v>21.683261336891455</v>
      </c>
      <c r="BE25" s="41">
        <v>39.505080612462898</v>
      </c>
      <c r="BF25" s="41"/>
      <c r="BG25" s="42"/>
      <c r="BH25" s="63"/>
      <c r="BI25" s="41">
        <v>3955.22</v>
      </c>
      <c r="BJ25" s="56">
        <v>2120.67</v>
      </c>
      <c r="BK25" s="42"/>
      <c r="BL25" s="68">
        <v>2.3697747626676624</v>
      </c>
      <c r="BM25" s="52">
        <v>3.0026250000000001</v>
      </c>
      <c r="BN25" s="40">
        <v>3.0855903186794884</v>
      </c>
      <c r="BO25" s="40">
        <v>3.5125000000000003E-2</v>
      </c>
      <c r="BP25" s="40">
        <v>3.4974999999999999E-2</v>
      </c>
      <c r="BQ25" s="40">
        <v>1.823925</v>
      </c>
      <c r="BR25" s="64">
        <f>BM25/BN25</f>
        <v>0.9731120109571143</v>
      </c>
      <c r="BS25" s="62">
        <v>3347.7233333333334</v>
      </c>
      <c r="BT25" s="41">
        <v>2074</v>
      </c>
      <c r="BU25" s="41">
        <v>2163.0100000000002</v>
      </c>
      <c r="BV25" s="41"/>
      <c r="BW25" s="39">
        <v>10.84242358786048</v>
      </c>
      <c r="BX25" s="40">
        <v>2.3759620644287129</v>
      </c>
      <c r="BY25" s="40">
        <v>2.6649020308107056</v>
      </c>
      <c r="BZ25" s="52">
        <v>3.7055333333333338</v>
      </c>
      <c r="CA25" s="40">
        <v>3.7358952738097377</v>
      </c>
      <c r="CB25" s="40">
        <v>8.1083333333333327E-2</v>
      </c>
      <c r="CC25" s="40">
        <v>6.7383333333333337E-2</v>
      </c>
      <c r="CD25" s="40">
        <v>2.0305833333333334</v>
      </c>
      <c r="CE25" s="61">
        <v>0.99187291445527004</v>
      </c>
      <c r="CF25" s="62">
        <v>3916.26</v>
      </c>
      <c r="CG25" s="56">
        <v>2127.4266666666663</v>
      </c>
      <c r="CH25" s="44"/>
      <c r="CI25" s="44"/>
      <c r="CJ25" s="55"/>
      <c r="CK25" s="44"/>
      <c r="CL25" s="44"/>
      <c r="CM25" s="43"/>
      <c r="CN25" s="25"/>
      <c r="CO25" s="120"/>
      <c r="CP25" s="127"/>
      <c r="CQ25" s="126"/>
      <c r="CR25" s="127"/>
      <c r="CS25" s="126"/>
      <c r="CT25" s="121"/>
      <c r="CU25" s="126"/>
      <c r="CV25" s="127"/>
      <c r="CW25" s="126"/>
      <c r="CX25" s="127"/>
      <c r="CY25" s="126"/>
      <c r="CZ25" s="127"/>
      <c r="DA25" s="126"/>
      <c r="DB25" s="127"/>
      <c r="DC25" s="126"/>
      <c r="DD25" s="127"/>
      <c r="DE25" s="126"/>
      <c r="DF25" s="122"/>
      <c r="DG25" s="114"/>
      <c r="DH25" s="115"/>
    </row>
    <row r="26" spans="1:112" s="954" customFormat="1">
      <c r="A26" s="921">
        <v>22</v>
      </c>
      <c r="B26" s="958"/>
      <c r="C26" s="961"/>
      <c r="D26" s="922" t="s">
        <v>23</v>
      </c>
      <c r="E26" s="922" t="s">
        <v>42</v>
      </c>
      <c r="F26" s="923">
        <v>1391.22</v>
      </c>
      <c r="G26" s="924">
        <v>25.590000152587798</v>
      </c>
      <c r="H26" s="924">
        <v>27.7199993133544</v>
      </c>
      <c r="I26" s="924">
        <v>33.919998168945298</v>
      </c>
      <c r="J26" s="924">
        <v>10.1124921391112</v>
      </c>
      <c r="K26" s="924">
        <v>0.24893480000000001</v>
      </c>
      <c r="L26" s="924">
        <v>2.6517322801611498</v>
      </c>
      <c r="M26" s="924">
        <v>2.3835760617795798</v>
      </c>
      <c r="N26" s="925">
        <v>0.14512630000000001</v>
      </c>
      <c r="O26" s="85"/>
      <c r="P26" s="926" t="s">
        <v>101</v>
      </c>
      <c r="Q26" s="927" t="s">
        <v>186</v>
      </c>
      <c r="R26" s="928" t="s">
        <v>94</v>
      </c>
      <c r="S26" s="85"/>
      <c r="T26" s="929">
        <v>2.3909523492146043</v>
      </c>
      <c r="U26" s="930">
        <v>2.9045166666666669</v>
      </c>
      <c r="V26" s="931">
        <v>2.3464021039702416</v>
      </c>
      <c r="W26" s="931">
        <v>5.8883333333333336E-2</v>
      </c>
      <c r="X26" s="931">
        <v>5.135E-2</v>
      </c>
      <c r="Y26" s="931">
        <v>1.9390166666666668</v>
      </c>
      <c r="Z26" s="931">
        <v>1.2378968391973162</v>
      </c>
      <c r="AA26" s="931">
        <v>2.8933018000000001</v>
      </c>
      <c r="AB26" s="931">
        <v>2.6286968000000002</v>
      </c>
      <c r="AC26" s="931">
        <f t="shared" si="0"/>
        <v>2.8933018000000001</v>
      </c>
      <c r="AD26" s="931">
        <f t="shared" si="3"/>
        <v>2.3882910750376061</v>
      </c>
      <c r="AE26" s="931">
        <f t="shared" si="1"/>
        <v>1.2114527539129385</v>
      </c>
      <c r="AF26" s="932">
        <v>0.66666666666702667</v>
      </c>
      <c r="AG26" s="933">
        <v>3350.4333333333329</v>
      </c>
      <c r="AH26" s="933">
        <v>2012.79</v>
      </c>
      <c r="AI26" s="933">
        <v>2302.0300000000002</v>
      </c>
      <c r="AJ26" s="933">
        <v>1907.0149999999999</v>
      </c>
      <c r="AK26" s="933">
        <v>2351.6499999999996</v>
      </c>
      <c r="AL26" s="935">
        <f t="shared" si="2"/>
        <v>0.26033880698845985</v>
      </c>
      <c r="AM26" s="936"/>
      <c r="AN26" s="955">
        <v>14.482906594192531</v>
      </c>
      <c r="AO26" s="936">
        <v>10.20831999772404</v>
      </c>
      <c r="AP26" s="931">
        <v>2.3869721661255028</v>
      </c>
      <c r="AQ26" s="931">
        <v>2.6583444769771543</v>
      </c>
      <c r="AR26" s="930">
        <v>4.1959666666666671</v>
      </c>
      <c r="AS26" s="931">
        <v>3.8802404293673547</v>
      </c>
      <c r="AT26" s="931">
        <v>5.1133333333333336E-2</v>
      </c>
      <c r="AU26" s="931">
        <v>4.8716666666666665E-2</v>
      </c>
      <c r="AV26" s="931">
        <v>2.5938499999999998</v>
      </c>
      <c r="AW26" s="931">
        <v>1.0813676995141224</v>
      </c>
      <c r="AX26" s="931"/>
      <c r="AY26" s="931"/>
      <c r="AZ26" s="931"/>
      <c r="BA26" s="931"/>
      <c r="BB26" s="931"/>
      <c r="BC26" s="938"/>
      <c r="BD26" s="939">
        <v>19.106213001363994</v>
      </c>
      <c r="BE26" s="933">
        <v>34.809915034948311</v>
      </c>
      <c r="BF26" s="933"/>
      <c r="BG26" s="940"/>
      <c r="BH26" s="941"/>
      <c r="BI26" s="933">
        <v>3806.51</v>
      </c>
      <c r="BJ26" s="942">
        <v>2032.9533333333331</v>
      </c>
      <c r="BK26" s="940"/>
      <c r="BL26" s="929">
        <v>2.3876182963312016</v>
      </c>
      <c r="BM26" s="930">
        <v>2.8637416666666664</v>
      </c>
      <c r="BN26" s="931">
        <v>2.3365499899606874</v>
      </c>
      <c r="BO26" s="931">
        <v>3.5333333333333335E-2</v>
      </c>
      <c r="BP26" s="931">
        <v>3.4849999999999999E-2</v>
      </c>
      <c r="BQ26" s="931">
        <v>1.8090833333333334</v>
      </c>
      <c r="BR26" s="956">
        <f>BM26/BN26</f>
        <v>1.2256282463337533</v>
      </c>
      <c r="BS26" s="939">
        <v>3127.8266666666664</v>
      </c>
      <c r="BT26" s="933">
        <v>1751.01</v>
      </c>
      <c r="BU26" s="933">
        <v>2073.85</v>
      </c>
      <c r="BV26" s="933"/>
      <c r="BW26" s="943">
        <v>10.424601650110663</v>
      </c>
      <c r="BX26" s="931">
        <v>2.3913005927226827</v>
      </c>
      <c r="BY26" s="931">
        <v>2.6695952647422829</v>
      </c>
      <c r="BZ26" s="930">
        <v>3.8838000000000004</v>
      </c>
      <c r="CA26" s="931">
        <v>3.3581984403161851</v>
      </c>
      <c r="CB26" s="931">
        <v>8.8616666666666663E-2</v>
      </c>
      <c r="CC26" s="931">
        <v>6.196666666666667E-2</v>
      </c>
      <c r="CD26" s="931">
        <v>2.0179333333333331</v>
      </c>
      <c r="CE26" s="938">
        <v>1.1565129544978074</v>
      </c>
      <c r="CF26" s="939">
        <v>3608.2366666666671</v>
      </c>
      <c r="CG26" s="942">
        <v>1993.1266666666668</v>
      </c>
      <c r="CH26" s="944">
        <v>1743.98</v>
      </c>
      <c r="CI26" s="944">
        <v>1940.71</v>
      </c>
      <c r="CJ26" s="945">
        <f t="shared" si="4"/>
        <v>0.1191676984724095</v>
      </c>
      <c r="CK26" s="934">
        <v>1848.3717774762549</v>
      </c>
      <c r="CL26" s="934">
        <v>2012.1861152141803</v>
      </c>
      <c r="CM26" s="935">
        <f t="shared" si="5"/>
        <v>9.2553602324967593E-2</v>
      </c>
      <c r="CN26" s="946"/>
      <c r="CO26" s="947"/>
      <c r="CP26" s="948"/>
      <c r="CQ26" s="949"/>
      <c r="CR26" s="948"/>
      <c r="CS26" s="949"/>
      <c r="CT26" s="950"/>
      <c r="CU26" s="949"/>
      <c r="CV26" s="948"/>
      <c r="CW26" s="949"/>
      <c r="CX26" s="948"/>
      <c r="CY26" s="949"/>
      <c r="CZ26" s="948"/>
      <c r="DA26" s="949"/>
      <c r="DB26" s="948"/>
      <c r="DC26" s="949"/>
      <c r="DD26" s="948"/>
      <c r="DE26" s="949"/>
      <c r="DF26" s="951"/>
      <c r="DG26" s="952"/>
      <c r="DH26" s="953"/>
    </row>
    <row r="27" spans="1:112">
      <c r="A27" s="1">
        <v>23</v>
      </c>
      <c r="B27" s="958"/>
      <c r="C27" s="961"/>
      <c r="D27" s="2" t="s">
        <v>23</v>
      </c>
      <c r="E27" s="2" t="s">
        <v>43</v>
      </c>
      <c r="F27" s="6">
        <v>1391.79</v>
      </c>
      <c r="G27" s="7">
        <v>25.590000152587798</v>
      </c>
      <c r="H27" s="7">
        <v>27.7199993133544</v>
      </c>
      <c r="I27" s="7">
        <v>33.930000305175703</v>
      </c>
      <c r="J27" s="7">
        <v>9.5422169137487103</v>
      </c>
      <c r="K27" s="7">
        <v>0.19484779999999999</v>
      </c>
      <c r="L27" s="7">
        <v>2.6357711014706999</v>
      </c>
      <c r="M27" s="7">
        <v>2.3842601056184698</v>
      </c>
      <c r="N27" s="8">
        <v>0.1098201</v>
      </c>
      <c r="O27" s="13"/>
      <c r="P27" s="86" t="s">
        <v>101</v>
      </c>
      <c r="Q27" s="95" t="s">
        <v>186</v>
      </c>
      <c r="R27" s="105" t="s">
        <v>95</v>
      </c>
      <c r="S27" s="13"/>
      <c r="T27" s="68">
        <v>2.3935832180549772</v>
      </c>
      <c r="U27" s="52">
        <v>2.6092666666666666</v>
      </c>
      <c r="V27" s="40">
        <v>2.3274475012351212</v>
      </c>
      <c r="W27" s="40">
        <v>8.6816666666666667E-2</v>
      </c>
      <c r="X27" s="40">
        <v>4.9449999999999994E-2</v>
      </c>
      <c r="Y27" s="40">
        <v>1.9225333333333332</v>
      </c>
      <c r="Z27" s="40">
        <v>1.1210709544214608</v>
      </c>
      <c r="AA27" s="40"/>
      <c r="AB27" s="40"/>
      <c r="AC27" s="40"/>
      <c r="AD27" s="40"/>
      <c r="AE27" s="40"/>
      <c r="AF27" s="53"/>
      <c r="AG27" s="41">
        <v>3223.8733333333334</v>
      </c>
      <c r="AH27" s="41">
        <v>1852.05</v>
      </c>
      <c r="AI27" s="41">
        <v>2109.8000000000002</v>
      </c>
      <c r="AJ27" s="13"/>
      <c r="AK27" s="41"/>
      <c r="AL27" s="43"/>
      <c r="AM27" s="57"/>
      <c r="AN27" s="58">
        <v>15.981996142030436</v>
      </c>
      <c r="AO27" s="57">
        <v>10.291771546070096</v>
      </c>
      <c r="AP27" s="40">
        <v>2.3856405967924816</v>
      </c>
      <c r="AQ27" s="40">
        <v>2.6593330822686334</v>
      </c>
      <c r="AR27" s="52">
        <v>3.7639666666666667</v>
      </c>
      <c r="AS27" s="40">
        <v>3.3349739814232633</v>
      </c>
      <c r="AT27" s="40">
        <v>7.7516666666666664E-2</v>
      </c>
      <c r="AU27" s="40">
        <v>6.1733333333333335E-2</v>
      </c>
      <c r="AV27" s="40">
        <v>2.4871333333333334</v>
      </c>
      <c r="AW27" s="40">
        <v>1.128634492392748</v>
      </c>
      <c r="AX27" s="40"/>
      <c r="AY27" s="40"/>
      <c r="AZ27" s="40"/>
      <c r="BA27" s="40"/>
      <c r="BB27" s="40"/>
      <c r="BC27" s="61"/>
      <c r="BD27" s="62">
        <v>16.54728340504326</v>
      </c>
      <c r="BE27" s="41">
        <v>30.147760278169446</v>
      </c>
      <c r="BF27" s="41"/>
      <c r="BG27" s="42"/>
      <c r="BH27" s="63"/>
      <c r="BI27" s="41">
        <v>3688.3033333333333</v>
      </c>
      <c r="BJ27" s="56">
        <v>1987.07</v>
      </c>
      <c r="BK27" s="42"/>
      <c r="BL27" s="68">
        <v>2.3896673705606073</v>
      </c>
      <c r="BM27" s="52">
        <v>2.4736833333333337</v>
      </c>
      <c r="BN27" s="40">
        <v>2.1295947500690597</v>
      </c>
      <c r="BO27" s="40">
        <v>5.0416666666666665E-2</v>
      </c>
      <c r="BP27" s="40">
        <v>3.5099999999999999E-2</v>
      </c>
      <c r="BQ27" s="40">
        <v>1.8692833333333332</v>
      </c>
      <c r="BR27" s="64">
        <f>BM27/BN27</f>
        <v>1.1615746767093202</v>
      </c>
      <c r="BS27" s="62">
        <v>3029.44</v>
      </c>
      <c r="BT27" s="41">
        <v>1670.43</v>
      </c>
      <c r="BU27" s="41">
        <v>2046.54</v>
      </c>
      <c r="BV27" s="41"/>
      <c r="BW27" s="39">
        <v>10.286186825537499</v>
      </c>
      <c r="BX27" s="40">
        <v>2.3939234614716884</v>
      </c>
      <c r="BY27" s="40">
        <v>2.668400078833268</v>
      </c>
      <c r="BZ27" s="52">
        <v>3.2498</v>
      </c>
      <c r="CA27" s="40">
        <v>2.9271333812850027</v>
      </c>
      <c r="CB27" s="40">
        <v>6.3633333333333333E-2</v>
      </c>
      <c r="CC27" s="40">
        <v>5.6533333333333324E-2</v>
      </c>
      <c r="CD27" s="40">
        <v>1.9593499999999997</v>
      </c>
      <c r="CE27" s="61">
        <v>1.1102329742737407</v>
      </c>
      <c r="CF27" s="62">
        <v>3470.063333333333</v>
      </c>
      <c r="CG27" s="56">
        <v>1949.2766666666666</v>
      </c>
      <c r="CH27" s="44"/>
      <c r="CI27" s="44"/>
      <c r="CJ27" s="55"/>
      <c r="CK27" s="44"/>
      <c r="CL27" s="44"/>
      <c r="CM27" s="43"/>
      <c r="CN27" s="25"/>
      <c r="CO27" s="120"/>
      <c r="CP27" s="127"/>
      <c r="CQ27" s="126"/>
      <c r="CR27" s="127"/>
      <c r="CS27" s="126"/>
      <c r="CT27" s="121"/>
      <c r="CU27" s="126"/>
      <c r="CV27" s="127"/>
      <c r="CW27" s="126"/>
      <c r="CX27" s="127"/>
      <c r="CY27" s="126"/>
      <c r="CZ27" s="127"/>
      <c r="DA27" s="126"/>
      <c r="DB27" s="127"/>
      <c r="DC27" s="126"/>
      <c r="DD27" s="127"/>
      <c r="DE27" s="126"/>
      <c r="DF27" s="122"/>
      <c r="DG27" s="114"/>
      <c r="DH27" s="115"/>
    </row>
    <row r="28" spans="1:112">
      <c r="A28" s="1">
        <v>24</v>
      </c>
      <c r="B28" s="958"/>
      <c r="C28" s="961"/>
      <c r="D28" s="2" t="s">
        <v>23</v>
      </c>
      <c r="E28" s="2" t="s">
        <v>44</v>
      </c>
      <c r="F28" s="6">
        <v>1392.08</v>
      </c>
      <c r="G28" s="7">
        <v>25.579999923706001</v>
      </c>
      <c r="H28" s="7">
        <v>26.840000152587798</v>
      </c>
      <c r="I28" s="7">
        <v>33.130001068115199</v>
      </c>
      <c r="J28" s="7">
        <v>9.6660434982927494</v>
      </c>
      <c r="K28" s="7">
        <v>0.18111530000000001</v>
      </c>
      <c r="L28" s="7">
        <v>2.66373743592181</v>
      </c>
      <c r="M28" s="7">
        <v>2.4062594166853</v>
      </c>
      <c r="N28" s="8">
        <v>0.10140299999999999</v>
      </c>
      <c r="O28" s="13"/>
      <c r="P28" s="86" t="s">
        <v>101</v>
      </c>
      <c r="Q28" s="95" t="s">
        <v>186</v>
      </c>
      <c r="R28" s="105" t="s">
        <v>95</v>
      </c>
      <c r="S28" s="13"/>
      <c r="T28" s="68">
        <v>2.4224017015062498</v>
      </c>
      <c r="U28" s="52">
        <v>2.456433333333333</v>
      </c>
      <c r="V28" s="40">
        <v>2.7414277902559201</v>
      </c>
      <c r="W28" s="40">
        <v>4.5133333333333338E-2</v>
      </c>
      <c r="X28" s="40">
        <v>6.7000000000000004E-2</v>
      </c>
      <c r="Y28" s="40">
        <v>2.0500833333333333</v>
      </c>
      <c r="Z28" s="40">
        <v>0.89606371373933935</v>
      </c>
      <c r="AA28" s="40">
        <v>2.6199773999999998</v>
      </c>
      <c r="AB28" s="40">
        <v>2.4025292</v>
      </c>
      <c r="AC28" s="40">
        <f t="shared" si="0"/>
        <v>2.6199773999999998</v>
      </c>
      <c r="AD28" s="40">
        <f t="shared" si="3"/>
        <v>2.203128376928992</v>
      </c>
      <c r="AE28" s="40">
        <f t="shared" si="1"/>
        <v>1.1892077771936587</v>
      </c>
      <c r="AF28" s="53">
        <v>69.791666666666998</v>
      </c>
      <c r="AG28" s="41">
        <v>3202.3799999999997</v>
      </c>
      <c r="AH28" s="41">
        <v>2196.88</v>
      </c>
      <c r="AI28" s="41">
        <v>1828.65</v>
      </c>
      <c r="AJ28" s="41">
        <v>1797.2249999999999</v>
      </c>
      <c r="AK28" s="41">
        <v>2262.37</v>
      </c>
      <c r="AL28" s="43">
        <f t="shared" si="2"/>
        <v>0.29230494865548551</v>
      </c>
      <c r="AM28" s="57"/>
      <c r="AN28" s="58">
        <v>16.247955998216142</v>
      </c>
      <c r="AO28" s="57">
        <v>10.532302756307436</v>
      </c>
      <c r="AP28" s="40">
        <v>2.3855277460845801</v>
      </c>
      <c r="AQ28" s="40">
        <v>2.6663564834879652</v>
      </c>
      <c r="AR28" s="52">
        <v>3.7282000000000002</v>
      </c>
      <c r="AS28" s="40">
        <v>3.8637773314050858</v>
      </c>
      <c r="AT28" s="40">
        <v>4.7583333333333332E-2</v>
      </c>
      <c r="AU28" s="40">
        <v>0.06</v>
      </c>
      <c r="AV28" s="40">
        <v>2.6736666666666666</v>
      </c>
      <c r="AW28" s="40">
        <v>0.96491067683867227</v>
      </c>
      <c r="AX28" s="40"/>
      <c r="AY28" s="40"/>
      <c r="AZ28" s="40"/>
      <c r="BA28" s="40"/>
      <c r="BB28" s="40"/>
      <c r="BC28" s="61"/>
      <c r="BD28" s="62">
        <v>13.954115190477342</v>
      </c>
      <c r="BE28" s="41">
        <v>25.423225635227698</v>
      </c>
      <c r="BF28" s="41"/>
      <c r="BG28" s="42"/>
      <c r="BH28" s="63"/>
      <c r="BI28" s="41">
        <v>3511.5733333333337</v>
      </c>
      <c r="BJ28" s="56">
        <v>1895.2966666666669</v>
      </c>
      <c r="BK28" s="42"/>
      <c r="BL28" s="68">
        <v>2.4182818948389859</v>
      </c>
      <c r="BM28" s="52">
        <v>2.4024333333333336</v>
      </c>
      <c r="BN28" s="40">
        <v>2.399734091939191</v>
      </c>
      <c r="BO28" s="40">
        <v>4.1333333333333333E-2</v>
      </c>
      <c r="BP28" s="40">
        <v>4.9566666666666676E-2</v>
      </c>
      <c r="BQ28" s="40">
        <v>2.0137999999999998</v>
      </c>
      <c r="BR28" s="61">
        <v>1.0011248085374165</v>
      </c>
      <c r="BS28" s="62">
        <v>2975.0333333333333</v>
      </c>
      <c r="BT28" s="41">
        <v>2010.73</v>
      </c>
      <c r="BU28" s="41">
        <v>1644.94</v>
      </c>
      <c r="BV28" s="41"/>
      <c r="BW28" s="39">
        <v>10.369297337973824</v>
      </c>
      <c r="BX28" s="40">
        <v>2.397215889380115</v>
      </c>
      <c r="BY28" s="40">
        <v>2.6745476920106115</v>
      </c>
      <c r="BZ28" s="52">
        <v>3.1664500000000007</v>
      </c>
      <c r="CA28" s="40">
        <v>3.2116098793601675</v>
      </c>
      <c r="CB28" s="40">
        <v>9.7499999999999989E-2</v>
      </c>
      <c r="CC28" s="40">
        <v>7.5166666666666673E-2</v>
      </c>
      <c r="CD28" s="40">
        <v>2.2258166666666668</v>
      </c>
      <c r="CE28" s="61">
        <v>0.9859385538541301</v>
      </c>
      <c r="CF28" s="62">
        <v>3126.5200000000004</v>
      </c>
      <c r="CG28" s="56">
        <v>1720.6833333333334</v>
      </c>
      <c r="CH28" s="67">
        <v>1465.19</v>
      </c>
      <c r="CI28" s="67">
        <v>1714.5</v>
      </c>
      <c r="CJ28" s="55">
        <f t="shared" si="4"/>
        <v>0.18463183764086979</v>
      </c>
      <c r="CK28" s="44">
        <v>1648.8993710691823</v>
      </c>
      <c r="CL28" s="44">
        <v>1704.6488946684003</v>
      </c>
      <c r="CM28" s="43">
        <f t="shared" si="5"/>
        <v>3.4381705929203941E-2</v>
      </c>
      <c r="CN28" s="25"/>
      <c r="CO28" s="120"/>
      <c r="CP28" s="127"/>
      <c r="CQ28" s="126"/>
      <c r="CR28" s="127"/>
      <c r="CS28" s="126"/>
      <c r="CT28" s="121"/>
      <c r="CU28" s="126"/>
      <c r="CV28" s="127"/>
      <c r="CW28" s="126"/>
      <c r="CX28" s="127"/>
      <c r="CY28" s="126"/>
      <c r="CZ28" s="127"/>
      <c r="DA28" s="126"/>
      <c r="DB28" s="127"/>
      <c r="DC28" s="126"/>
      <c r="DD28" s="127"/>
      <c r="DE28" s="126"/>
      <c r="DF28" s="122"/>
      <c r="DG28" s="114"/>
      <c r="DH28" s="115"/>
    </row>
    <row r="29" spans="1:112">
      <c r="A29" s="1">
        <v>25</v>
      </c>
      <c r="B29" s="958"/>
      <c r="C29" s="961"/>
      <c r="D29" s="2" t="s">
        <v>23</v>
      </c>
      <c r="E29" s="2" t="s">
        <v>45</v>
      </c>
      <c r="F29" s="6">
        <v>1392.39</v>
      </c>
      <c r="G29" s="7">
        <v>25.7299995422363</v>
      </c>
      <c r="H29" s="7">
        <v>27.840000152587798</v>
      </c>
      <c r="I29" s="7">
        <v>33.029998779296797</v>
      </c>
      <c r="J29" s="7">
        <v>8.0586083263023696</v>
      </c>
      <c r="K29" s="7">
        <v>0.1297314</v>
      </c>
      <c r="L29" s="7">
        <v>2.4861450635370099</v>
      </c>
      <c r="M29" s="7">
        <v>2.2857963704428599</v>
      </c>
      <c r="N29" s="8">
        <v>6.8142259999999996E-2</v>
      </c>
      <c r="O29" s="13"/>
      <c r="P29" s="86" t="s">
        <v>102</v>
      </c>
      <c r="Q29" s="94" t="s">
        <v>194</v>
      </c>
      <c r="R29" s="104" t="s">
        <v>94</v>
      </c>
      <c r="S29" s="13"/>
      <c r="T29" s="68">
        <v>2.4490383103434037</v>
      </c>
      <c r="U29" s="52">
        <v>3.0279333333333334</v>
      </c>
      <c r="V29" s="40">
        <v>2.6718092962690227</v>
      </c>
      <c r="W29" s="40">
        <v>8.2033333333333347E-2</v>
      </c>
      <c r="X29" s="40">
        <v>5.0216666666666673E-2</v>
      </c>
      <c r="Y29" s="40">
        <v>1.9622000000000002</v>
      </c>
      <c r="Z29" s="40">
        <v>1.1332670814887602</v>
      </c>
      <c r="AA29" s="40"/>
      <c r="AB29" s="40"/>
      <c r="AC29" s="40"/>
      <c r="AD29" s="40"/>
      <c r="AE29" s="40"/>
      <c r="AF29" s="53"/>
      <c r="AG29" s="41">
        <v>3808.9866666666671</v>
      </c>
      <c r="AH29" s="41">
        <v>2302.06</v>
      </c>
      <c r="AI29" s="41">
        <v>2512.12</v>
      </c>
      <c r="AJ29" s="13"/>
      <c r="AK29" s="41"/>
      <c r="AL29" s="43"/>
      <c r="AM29" s="57"/>
      <c r="AN29" s="58">
        <v>12.689420761931739</v>
      </c>
      <c r="AO29" s="40">
        <v>8.0966920760731007</v>
      </c>
      <c r="AP29" s="40">
        <v>2.4489993157144667</v>
      </c>
      <c r="AQ29" s="40">
        <v>2.6647564391715148</v>
      </c>
      <c r="AR29" s="52">
        <v>4.2289166666666667</v>
      </c>
      <c r="AS29" s="40">
        <v>3.9239234763302915</v>
      </c>
      <c r="AT29" s="40">
        <v>7.8666666666666663E-2</v>
      </c>
      <c r="AU29" s="40">
        <v>7.1750000000000008E-2</v>
      </c>
      <c r="AV29" s="40">
        <v>2.4438166666666667</v>
      </c>
      <c r="AW29" s="40">
        <v>1.077726589770708</v>
      </c>
      <c r="AX29" s="40"/>
      <c r="AY29" s="40"/>
      <c r="AZ29" s="40"/>
      <c r="BA29" s="40"/>
      <c r="BB29" s="40"/>
      <c r="BC29" s="61"/>
      <c r="BD29" s="62">
        <v>30.465986218237013</v>
      </c>
      <c r="BE29" s="41">
        <v>55.506467536870133</v>
      </c>
      <c r="BF29" s="41"/>
      <c r="BG29" s="42"/>
      <c r="BH29" s="63"/>
      <c r="BI29" s="41">
        <v>4244.4966666666669</v>
      </c>
      <c r="BJ29" s="110">
        <v>2263.646666666667</v>
      </c>
      <c r="BK29" s="42"/>
      <c r="BL29" s="68">
        <v>2.4438621963895972</v>
      </c>
      <c r="BM29" s="52">
        <v>3.0535833333333335</v>
      </c>
      <c r="BN29" s="40">
        <v>2.6369243829198838</v>
      </c>
      <c r="BO29" s="40">
        <v>9.3950000000000006E-2</v>
      </c>
      <c r="BP29" s="40">
        <v>5.5466666666666664E-2</v>
      </c>
      <c r="BQ29" s="40">
        <v>1.8762833333333333</v>
      </c>
      <c r="BR29" s="61">
        <v>1.1580094420273366</v>
      </c>
      <c r="BS29" s="62">
        <v>3721.9233333333336</v>
      </c>
      <c r="BT29" s="41">
        <v>1791.09</v>
      </c>
      <c r="BU29" s="41">
        <v>2403</v>
      </c>
      <c r="BV29" s="41"/>
      <c r="BW29" s="39">
        <v>8.0867887614803866</v>
      </c>
      <c r="BX29" s="40">
        <v>2.4494703195478502</v>
      </c>
      <c r="BY29" s="40">
        <v>2.6649817654519175</v>
      </c>
      <c r="BZ29" s="52">
        <v>3.7621833333333332</v>
      </c>
      <c r="CA29" s="40">
        <v>3.4048311226637025</v>
      </c>
      <c r="CB29" s="40">
        <v>9.2533333333333342E-2</v>
      </c>
      <c r="CC29" s="40">
        <v>6.376666666666668E-2</v>
      </c>
      <c r="CD29" s="40">
        <v>1.9618333333333335</v>
      </c>
      <c r="CE29" s="61">
        <v>1.1049544596473446</v>
      </c>
      <c r="CF29" s="62">
        <v>4126.4866666666667</v>
      </c>
      <c r="CG29" s="110">
        <v>2302.6333333333332</v>
      </c>
      <c r="CH29" s="44"/>
      <c r="CI29" s="44"/>
      <c r="CJ29" s="55"/>
      <c r="CK29" s="44"/>
      <c r="CL29" s="44"/>
      <c r="CM29" s="43"/>
      <c r="CN29" s="25"/>
      <c r="CO29" s="120">
        <v>0.17</v>
      </c>
      <c r="CP29" s="127">
        <v>0.38</v>
      </c>
      <c r="CQ29" s="126">
        <v>4.22</v>
      </c>
      <c r="CR29" s="127">
        <v>1</v>
      </c>
      <c r="CS29" s="126">
        <v>35.49</v>
      </c>
      <c r="CT29" s="121">
        <v>3.17</v>
      </c>
      <c r="CU29" s="126">
        <v>1.63</v>
      </c>
      <c r="CV29" s="127">
        <v>0.44</v>
      </c>
      <c r="CW29" s="126">
        <v>4.13</v>
      </c>
      <c r="CX29" s="127">
        <v>1.69</v>
      </c>
      <c r="CY29" s="126">
        <v>0.12</v>
      </c>
      <c r="CZ29" s="127">
        <v>0.06</v>
      </c>
      <c r="DA29" s="126">
        <v>0.87</v>
      </c>
      <c r="DB29" s="127">
        <v>0.14000000000000001</v>
      </c>
      <c r="DC29" s="126">
        <v>0.31</v>
      </c>
      <c r="DD29" s="127">
        <v>0.09</v>
      </c>
      <c r="DE29" s="126">
        <v>53.07</v>
      </c>
      <c r="DF29" s="122">
        <v>1.84</v>
      </c>
      <c r="DG29" s="114"/>
      <c r="DH29" s="115"/>
    </row>
    <row r="30" spans="1:112">
      <c r="A30" s="1">
        <v>26</v>
      </c>
      <c r="B30" s="958"/>
      <c r="C30" s="961"/>
      <c r="D30" s="2" t="s">
        <v>23</v>
      </c>
      <c r="E30" s="2" t="s">
        <v>46</v>
      </c>
      <c r="F30" s="6">
        <v>1392.81</v>
      </c>
      <c r="G30" s="7">
        <v>25.569999694824201</v>
      </c>
      <c r="H30" s="7">
        <v>25.829999923706001</v>
      </c>
      <c r="I30" s="7">
        <v>33.349998474121001</v>
      </c>
      <c r="J30" s="7">
        <v>5.6934282978142701</v>
      </c>
      <c r="K30" s="7">
        <v>0.31254330000000002</v>
      </c>
      <c r="L30" s="7">
        <v>2.6702009933484399</v>
      </c>
      <c r="M30" s="7">
        <v>2.51817501438462</v>
      </c>
      <c r="N30" s="8">
        <v>0.19790869999999999</v>
      </c>
      <c r="O30" s="13"/>
      <c r="P30" s="86" t="s">
        <v>103</v>
      </c>
      <c r="Q30" s="95" t="s">
        <v>170</v>
      </c>
      <c r="R30" s="105" t="s">
        <v>95</v>
      </c>
      <c r="S30" s="13"/>
      <c r="T30" s="68">
        <v>2.5385671089148207</v>
      </c>
      <c r="U30" s="52">
        <v>2.7652333333333337</v>
      </c>
      <c r="V30" s="40">
        <v>2.3436849592163584</v>
      </c>
      <c r="W30" s="40">
        <v>0.21613333333333332</v>
      </c>
      <c r="X30" s="40">
        <v>0.15868333333333334</v>
      </c>
      <c r="Y30" s="40">
        <v>2.3352833333333329</v>
      </c>
      <c r="Z30" s="40">
        <v>1.1894523425490242</v>
      </c>
      <c r="AA30" s="40">
        <v>2.9269701000000001</v>
      </c>
      <c r="AB30" s="40">
        <v>2.5635659999999998</v>
      </c>
      <c r="AC30" s="40">
        <f t="shared" si="0"/>
        <v>2.9269701000000001</v>
      </c>
      <c r="AD30" s="40">
        <f t="shared" si="3"/>
        <v>2.2452810967751256</v>
      </c>
      <c r="AE30" s="40">
        <f t="shared" si="1"/>
        <v>1.3036096478984203</v>
      </c>
      <c r="AF30" s="53">
        <v>16.875</v>
      </c>
      <c r="AG30" s="41">
        <v>3735.1299999999997</v>
      </c>
      <c r="AH30" s="41">
        <v>2002.03</v>
      </c>
      <c r="AI30" s="41">
        <v>2427.67</v>
      </c>
      <c r="AJ30" s="41">
        <v>1910.6100000000001</v>
      </c>
      <c r="AK30" s="41">
        <v>2552.37</v>
      </c>
      <c r="AL30" s="43">
        <f>(AK30^2-AJ30^2)/(2*AJ30^2)</f>
        <v>0.39230468683483538</v>
      </c>
      <c r="AM30" s="57"/>
      <c r="AN30" s="54">
        <v>9.5581955120739188</v>
      </c>
      <c r="AO30" s="40">
        <v>5.4745285565539401</v>
      </c>
      <c r="AP30" s="40">
        <v>2.5325266434829685</v>
      </c>
      <c r="AQ30" s="40">
        <v>2.679200224881356</v>
      </c>
      <c r="AR30" s="52">
        <v>4.0027833333333334</v>
      </c>
      <c r="AS30" s="40">
        <v>3.2792806089790298</v>
      </c>
      <c r="AT30" s="40">
        <v>0.23643333333333333</v>
      </c>
      <c r="AU30" s="40">
        <v>0.16425000000000001</v>
      </c>
      <c r="AV30" s="40">
        <v>2.5326333333333331</v>
      </c>
      <c r="AW30" s="40">
        <v>1.2206284885694971</v>
      </c>
      <c r="AX30" s="40"/>
      <c r="AY30" s="40"/>
      <c r="AZ30" s="40"/>
      <c r="BA30" s="40"/>
      <c r="BB30" s="40"/>
      <c r="BC30" s="61"/>
      <c r="BD30" s="62">
        <v>39.005384667254162</v>
      </c>
      <c r="BE30" s="41">
        <v>71.064534142671889</v>
      </c>
      <c r="BF30" s="41"/>
      <c r="BG30" s="42"/>
      <c r="BH30" s="63"/>
      <c r="BI30" s="41">
        <v>4450.376666666667</v>
      </c>
      <c r="BJ30" s="56">
        <v>2263.91</v>
      </c>
      <c r="BK30" s="42"/>
      <c r="BL30" s="68">
        <v>2.5332256501243453</v>
      </c>
      <c r="BM30" s="52">
        <v>2.79575</v>
      </c>
      <c r="BN30" s="40">
        <v>2.3218706132323867</v>
      </c>
      <c r="BO30" s="40">
        <v>0.25706666666666667</v>
      </c>
      <c r="BP30" s="40">
        <v>0.14016666666666666</v>
      </c>
      <c r="BQ30" s="40">
        <v>1.9540500000000001</v>
      </c>
      <c r="BR30" s="61">
        <v>1.2040937957812832</v>
      </c>
      <c r="BS30" s="62">
        <v>3718.0033333333336</v>
      </c>
      <c r="BT30" s="41">
        <v>2138.5500000000002</v>
      </c>
      <c r="BU30" s="41">
        <v>2294.48</v>
      </c>
      <c r="BV30" s="41"/>
      <c r="BW30" s="39">
        <v>5.762609093258563</v>
      </c>
      <c r="BX30" s="40">
        <v>2.5385250402576496</v>
      </c>
      <c r="BY30" s="40">
        <v>2.6937556481904377</v>
      </c>
      <c r="BZ30" s="52">
        <v>3.5467666666666666</v>
      </c>
      <c r="CA30" s="40">
        <v>2.8913786798774481</v>
      </c>
      <c r="CB30" s="40">
        <v>0.18984999999999996</v>
      </c>
      <c r="CC30" s="40">
        <v>0.18831666666666669</v>
      </c>
      <c r="CD30" s="40">
        <v>2.3165333333333336</v>
      </c>
      <c r="CE30" s="61">
        <v>1.226669716889867</v>
      </c>
      <c r="CF30" s="62">
        <v>4303.1766666666663</v>
      </c>
      <c r="CG30" s="56">
        <v>2388.3166666666666</v>
      </c>
      <c r="CH30" s="67">
        <v>2486.52</v>
      </c>
      <c r="CI30" s="67">
        <v>2855.52</v>
      </c>
      <c r="CJ30" s="55">
        <f t="shared" si="4"/>
        <v>0.15941147951934329</v>
      </c>
      <c r="CK30" s="44"/>
      <c r="CL30" s="44"/>
      <c r="CM30" s="43"/>
      <c r="CN30" s="25"/>
      <c r="CO30" s="120"/>
      <c r="CP30" s="127"/>
      <c r="CQ30" s="126"/>
      <c r="CR30" s="127"/>
      <c r="CS30" s="126"/>
      <c r="CT30" s="121"/>
      <c r="CU30" s="126"/>
      <c r="CV30" s="127"/>
      <c r="CW30" s="126"/>
      <c r="CX30" s="127"/>
      <c r="CY30" s="126"/>
      <c r="CZ30" s="127"/>
      <c r="DA30" s="126"/>
      <c r="DB30" s="127"/>
      <c r="DC30" s="126"/>
      <c r="DD30" s="127"/>
      <c r="DE30" s="126"/>
      <c r="DF30" s="122"/>
      <c r="DG30" s="114"/>
      <c r="DH30" s="115"/>
    </row>
    <row r="31" spans="1:112">
      <c r="A31" s="1">
        <v>27</v>
      </c>
      <c r="B31" s="958"/>
      <c r="C31" s="961"/>
      <c r="D31" s="2" t="s">
        <v>23</v>
      </c>
      <c r="E31" s="2" t="s">
        <v>47</v>
      </c>
      <c r="F31" s="6">
        <v>1392.95</v>
      </c>
      <c r="G31" s="7">
        <v>25.610000610351499</v>
      </c>
      <c r="H31" s="7">
        <v>28.409999847412099</v>
      </c>
      <c r="I31" s="7">
        <v>36.909999847412102</v>
      </c>
      <c r="J31" s="7">
        <v>5.3600513423243896</v>
      </c>
      <c r="K31" s="7">
        <v>0.33357959999999998</v>
      </c>
      <c r="L31" s="7">
        <v>2.6689089307990601</v>
      </c>
      <c r="M31" s="7">
        <v>2.5258540418283499</v>
      </c>
      <c r="N31" s="8">
        <v>0.19765769999999999</v>
      </c>
      <c r="O31" s="13"/>
      <c r="P31" s="86" t="s">
        <v>104</v>
      </c>
      <c r="Q31" s="95" t="s">
        <v>191</v>
      </c>
      <c r="R31" s="105" t="s">
        <v>95</v>
      </c>
      <c r="S31" s="13"/>
      <c r="T31" s="68">
        <v>2.5511423293248066</v>
      </c>
      <c r="U31" s="52">
        <v>2.6742833333333333</v>
      </c>
      <c r="V31" s="40">
        <v>2.4332374871136109</v>
      </c>
      <c r="W31" s="40">
        <v>0.13778333333333334</v>
      </c>
      <c r="X31" s="40">
        <v>9.3625E-2</v>
      </c>
      <c r="Y31" s="40">
        <v>1.9723333333333337</v>
      </c>
      <c r="Z31" s="40">
        <v>1.1082529283658618</v>
      </c>
      <c r="AA31" s="40"/>
      <c r="AB31" s="40"/>
      <c r="AC31" s="40"/>
      <c r="AD31" s="40"/>
      <c r="AE31" s="40"/>
      <c r="AF31" s="53"/>
      <c r="AG31" s="41">
        <v>3205.2666666666664</v>
      </c>
      <c r="AH31" s="41">
        <v>1834.01</v>
      </c>
      <c r="AI31" s="41">
        <v>2127.5100000000002</v>
      </c>
      <c r="AJ31" s="13"/>
      <c r="AK31" s="41"/>
      <c r="AL31" s="43"/>
      <c r="AM31" s="57"/>
      <c r="AN31" s="54">
        <v>9.6733580471427558</v>
      </c>
      <c r="AO31" s="40">
        <v>5.9406964954511885</v>
      </c>
      <c r="AP31" s="40">
        <v>2.5263132905507648</v>
      </c>
      <c r="AQ31" s="40">
        <v>2.6858728444960147</v>
      </c>
      <c r="AR31" s="52">
        <v>3.9322166666666671</v>
      </c>
      <c r="AS31" s="40">
        <v>3.2999720418508649</v>
      </c>
      <c r="AT31" s="40">
        <v>0.10156666666666667</v>
      </c>
      <c r="AU31" s="40">
        <v>8.1199999999999994E-2</v>
      </c>
      <c r="AV31" s="40">
        <v>2.5063500000000003</v>
      </c>
      <c r="AW31" s="40">
        <v>1.1915909034372283</v>
      </c>
      <c r="AX31" s="40"/>
      <c r="AY31" s="40"/>
      <c r="AZ31" s="40"/>
      <c r="BA31" s="40"/>
      <c r="BB31" s="40"/>
      <c r="BC31" s="61"/>
      <c r="BD31" s="62">
        <v>27.069973955930063</v>
      </c>
      <c r="BE31" s="41">
        <v>49.319218483375955</v>
      </c>
      <c r="BF31" s="41"/>
      <c r="BG31" s="42"/>
      <c r="BH31" s="63"/>
      <c r="BI31" s="41">
        <v>4068.8933333333334</v>
      </c>
      <c r="BJ31" s="56">
        <v>2194.3866666666668</v>
      </c>
      <c r="BK31" s="42"/>
      <c r="BL31" s="68">
        <v>2.5430206575276917</v>
      </c>
      <c r="BM31" s="52">
        <v>2.5770666666666666</v>
      </c>
      <c r="BN31" s="40">
        <v>2.2947218698261591</v>
      </c>
      <c r="BO31" s="40">
        <v>0.10320000000000001</v>
      </c>
      <c r="BP31" s="40">
        <v>4.9399999999999999E-2</v>
      </c>
      <c r="BQ31" s="40">
        <v>2.0260833333333332</v>
      </c>
      <c r="BR31" s="61">
        <v>1.1230409665559586</v>
      </c>
      <c r="BS31" s="62">
        <v>2831.2533333333336</v>
      </c>
      <c r="BT31" s="41">
        <v>1422.76</v>
      </c>
      <c r="BU31" s="41">
        <v>1845.97</v>
      </c>
      <c r="BV31" s="41"/>
      <c r="BW31" s="39">
        <v>5.9522792022791968</v>
      </c>
      <c r="BX31" s="40">
        <v>2.5346864423076925</v>
      </c>
      <c r="BY31" s="40">
        <v>2.6951067190233484</v>
      </c>
      <c r="BZ31" s="52">
        <v>3.4710666666666667</v>
      </c>
      <c r="CA31" s="40">
        <v>2.8632917607779866</v>
      </c>
      <c r="CB31" s="40">
        <v>6.9150000000000003E-2</v>
      </c>
      <c r="CC31" s="40">
        <v>3.6583333333333336E-2</v>
      </c>
      <c r="CD31" s="40">
        <v>2.1051000000000002</v>
      </c>
      <c r="CE31" s="61">
        <v>1.2122643993930753</v>
      </c>
      <c r="CF31" s="62">
        <v>4020.7466666666664</v>
      </c>
      <c r="CG31" s="56">
        <v>2160.0966666666664</v>
      </c>
      <c r="CH31" s="44"/>
      <c r="CI31" s="44"/>
      <c r="CJ31" s="55"/>
      <c r="CK31" s="44"/>
      <c r="CL31" s="44"/>
      <c r="CM31" s="43"/>
      <c r="CN31" s="25"/>
      <c r="CO31" s="120"/>
      <c r="CP31" s="127"/>
      <c r="CQ31" s="126"/>
      <c r="CR31" s="127"/>
      <c r="CS31" s="126"/>
      <c r="CT31" s="121"/>
      <c r="CU31" s="126"/>
      <c r="CV31" s="127"/>
      <c r="CW31" s="126"/>
      <c r="CX31" s="127"/>
      <c r="CY31" s="126"/>
      <c r="CZ31" s="127"/>
      <c r="DA31" s="126"/>
      <c r="DB31" s="127"/>
      <c r="DC31" s="126"/>
      <c r="DD31" s="127"/>
      <c r="DE31" s="126"/>
      <c r="DF31" s="122"/>
      <c r="DG31" s="114"/>
      <c r="DH31" s="115"/>
    </row>
    <row r="32" spans="1:112">
      <c r="A32" s="1">
        <v>28</v>
      </c>
      <c r="B32" s="958"/>
      <c r="C32" s="961"/>
      <c r="D32" s="2" t="s">
        <v>23</v>
      </c>
      <c r="E32" s="2" t="s">
        <v>48</v>
      </c>
      <c r="F32" s="6">
        <v>1393.13</v>
      </c>
      <c r="G32" s="7">
        <v>25.649999618530199</v>
      </c>
      <c r="H32" s="7">
        <v>26.770000457763601</v>
      </c>
      <c r="I32" s="7">
        <v>34.659999847412102</v>
      </c>
      <c r="J32" s="7">
        <v>5.8611374938451899</v>
      </c>
      <c r="K32" s="7">
        <v>0.10947229999999999</v>
      </c>
      <c r="L32" s="7">
        <v>2.6657687776832799</v>
      </c>
      <c r="M32" s="7">
        <v>2.50952440435527</v>
      </c>
      <c r="N32" s="8">
        <v>6.134792E-2</v>
      </c>
      <c r="O32" s="13"/>
      <c r="P32" s="86" t="s">
        <v>105</v>
      </c>
      <c r="Q32" s="94" t="s">
        <v>193</v>
      </c>
      <c r="R32" s="104" t="s">
        <v>94</v>
      </c>
      <c r="S32" s="13"/>
      <c r="T32" s="68">
        <v>2.538440092800041</v>
      </c>
      <c r="U32" s="52">
        <v>3.2492999999999999</v>
      </c>
      <c r="V32" s="40">
        <v>2.6919347678428442</v>
      </c>
      <c r="W32" s="40">
        <v>7.8483333333333336E-2</v>
      </c>
      <c r="X32" s="40">
        <v>5.96E-2</v>
      </c>
      <c r="Y32" s="40">
        <v>1.9504666666666668</v>
      </c>
      <c r="Z32" s="40">
        <v>1.2083366393275314</v>
      </c>
      <c r="AA32" s="40"/>
      <c r="AB32" s="40"/>
      <c r="AC32" s="40"/>
      <c r="AD32" s="40"/>
      <c r="AE32" s="40"/>
      <c r="AF32" s="53"/>
      <c r="AG32" s="41">
        <v>4153.7700000000004</v>
      </c>
      <c r="AH32" s="41">
        <v>2599.6799999999998</v>
      </c>
      <c r="AI32" s="41">
        <v>2825.57</v>
      </c>
      <c r="AJ32" s="41"/>
      <c r="AK32" s="41"/>
      <c r="AL32" s="43"/>
      <c r="AM32" s="57"/>
      <c r="AN32" s="54">
        <v>8.4174329072288234</v>
      </c>
      <c r="AO32" s="40">
        <v>5.1415164605987913</v>
      </c>
      <c r="AP32" s="40">
        <v>2.5393447495786652</v>
      </c>
      <c r="AQ32" s="40">
        <v>2.6769822316671359</v>
      </c>
      <c r="AR32" s="52">
        <v>4.2978666666666667</v>
      </c>
      <c r="AS32" s="40">
        <v>3.720822990282</v>
      </c>
      <c r="AT32" s="40">
        <v>7.1616666666666662E-2</v>
      </c>
      <c r="AU32" s="40">
        <v>6.7100000000000007E-2</v>
      </c>
      <c r="AV32" s="40">
        <v>2.2855499999999997</v>
      </c>
      <c r="AW32" s="40">
        <v>1.1550849577880438</v>
      </c>
      <c r="AX32" s="40"/>
      <c r="AY32" s="40"/>
      <c r="AZ32" s="40"/>
      <c r="BA32" s="40"/>
      <c r="BB32" s="40"/>
      <c r="BC32" s="61"/>
      <c r="BD32" s="62">
        <v>49.319454933595388</v>
      </c>
      <c r="BE32" s="41">
        <v>89.855903714977686</v>
      </c>
      <c r="BF32" s="41"/>
      <c r="BG32" s="42"/>
      <c r="BH32" s="63"/>
      <c r="BI32" s="41">
        <v>4659.3166666666666</v>
      </c>
      <c r="BJ32" s="110">
        <v>2566.0433333333335</v>
      </c>
      <c r="BK32" s="42"/>
      <c r="BL32" s="68">
        <v>2.5358310592875903</v>
      </c>
      <c r="BM32" s="52">
        <v>3.2795249999999996</v>
      </c>
      <c r="BN32" s="40">
        <v>2.7145139938329481</v>
      </c>
      <c r="BO32" s="40">
        <v>7.4766666666666662E-2</v>
      </c>
      <c r="BP32" s="40">
        <v>5.4224999999999995E-2</v>
      </c>
      <c r="BQ32" s="40">
        <v>1.9241916666666667</v>
      </c>
      <c r="BR32" s="61">
        <v>1.2081444440701683</v>
      </c>
      <c r="BS32" s="62">
        <v>4143.4766666666665</v>
      </c>
      <c r="BT32" s="41">
        <v>2475.34</v>
      </c>
      <c r="BU32" s="41">
        <v>2679.3</v>
      </c>
      <c r="BV32" s="41"/>
      <c r="BW32" s="39">
        <v>5.2066289471671761</v>
      </c>
      <c r="BX32" s="40">
        <v>2.5385402993348123</v>
      </c>
      <c r="BY32" s="40">
        <v>2.6779723847145007</v>
      </c>
      <c r="BZ32" s="52">
        <v>4.0041166666666665</v>
      </c>
      <c r="CA32" s="40">
        <v>3.4037514880518804</v>
      </c>
      <c r="CB32" s="40">
        <v>8.3616666666666672E-2</v>
      </c>
      <c r="CC32" s="40">
        <v>8.1133333333333335E-2</v>
      </c>
      <c r="CD32" s="40">
        <v>1.9258333333333335</v>
      </c>
      <c r="CE32" s="61">
        <v>1.1763833760256106</v>
      </c>
      <c r="CF32" s="62">
        <v>4537.4433333333336</v>
      </c>
      <c r="CG32" s="110">
        <v>2574.3366666666666</v>
      </c>
      <c r="CH32" s="44"/>
      <c r="CI32" s="44"/>
      <c r="CJ32" s="55"/>
      <c r="CK32" s="44"/>
      <c r="CL32" s="44"/>
      <c r="CM32" s="43"/>
      <c r="CN32" s="25"/>
      <c r="CO32" s="120">
        <v>0.13</v>
      </c>
      <c r="CP32" s="127">
        <v>0.36</v>
      </c>
      <c r="CQ32" s="126">
        <v>3.56</v>
      </c>
      <c r="CR32" s="127">
        <v>0.85</v>
      </c>
      <c r="CS32" s="126">
        <v>34.659999999999997</v>
      </c>
      <c r="CT32" s="121">
        <v>3.91</v>
      </c>
      <c r="CU32" s="126">
        <v>1.27</v>
      </c>
      <c r="CV32" s="127">
        <v>0.48</v>
      </c>
      <c r="CW32" s="126">
        <v>6</v>
      </c>
      <c r="CX32" s="127">
        <v>2.3199999999999998</v>
      </c>
      <c r="CY32" s="126">
        <v>0.18</v>
      </c>
      <c r="CZ32" s="127">
        <v>0.14000000000000001</v>
      </c>
      <c r="DA32" s="126">
        <v>1.59</v>
      </c>
      <c r="DB32" s="127">
        <v>0.38</v>
      </c>
      <c r="DC32" s="126">
        <v>0.26</v>
      </c>
      <c r="DD32" s="127">
        <v>0.11</v>
      </c>
      <c r="DE32" s="126">
        <v>52.34</v>
      </c>
      <c r="DF32" s="122">
        <v>1.71</v>
      </c>
      <c r="DG32" s="114"/>
      <c r="DH32" s="115"/>
    </row>
    <row r="33" spans="1:112">
      <c r="A33" s="1">
        <v>29</v>
      </c>
      <c r="B33" s="958"/>
      <c r="C33" s="961"/>
      <c r="D33" s="2" t="s">
        <v>23</v>
      </c>
      <c r="E33" s="2" t="s">
        <v>49</v>
      </c>
      <c r="F33" s="6">
        <v>1393.41</v>
      </c>
      <c r="G33" s="7">
        <v>25.809999465942301</v>
      </c>
      <c r="H33" s="7">
        <v>26.290000915527301</v>
      </c>
      <c r="I33" s="7">
        <v>34.25</v>
      </c>
      <c r="J33" s="7">
        <v>4.6608782522677199</v>
      </c>
      <c r="K33" s="7">
        <v>0.48254540000000001</v>
      </c>
      <c r="L33" s="7">
        <v>2.6153299676852999</v>
      </c>
      <c r="M33" s="7">
        <v>2.4934326219964098</v>
      </c>
      <c r="N33" s="8">
        <v>0.33936260000000001</v>
      </c>
      <c r="O33" s="13"/>
      <c r="P33" s="86" t="s">
        <v>106</v>
      </c>
      <c r="Q33" s="94" t="s">
        <v>195</v>
      </c>
      <c r="R33" s="104" t="s">
        <v>94</v>
      </c>
      <c r="S33" s="13"/>
      <c r="T33" s="68">
        <v>2.5712137931297816</v>
      </c>
      <c r="U33" s="52">
        <v>3.0970500000000003</v>
      </c>
      <c r="V33" s="40">
        <v>2.5052046137067441</v>
      </c>
      <c r="W33" s="40">
        <v>7.8433333333333327E-2</v>
      </c>
      <c r="X33" s="40">
        <v>0.11658333333333334</v>
      </c>
      <c r="Y33" s="40">
        <v>2.0789833333333334</v>
      </c>
      <c r="Z33" s="40">
        <v>1.238754985707055</v>
      </c>
      <c r="AA33" s="40"/>
      <c r="AB33" s="40"/>
      <c r="AC33" s="40"/>
      <c r="AD33" s="40"/>
      <c r="AE33" s="40"/>
      <c r="AF33" s="53"/>
      <c r="AG33" s="41">
        <v>3373.1766666666663</v>
      </c>
      <c r="AH33" s="41">
        <v>1932.3</v>
      </c>
      <c r="AI33" s="41">
        <v>2220.0500000000002</v>
      </c>
      <c r="AJ33" s="41"/>
      <c r="AK33" s="41"/>
      <c r="AL33" s="43"/>
      <c r="AM33" s="57"/>
      <c r="AN33" s="54">
        <v>6.8982470156247606</v>
      </c>
      <c r="AO33" s="40">
        <v>3.8828135135341455</v>
      </c>
      <c r="AP33" s="40">
        <v>2.5646515623473274</v>
      </c>
      <c r="AQ33" s="40">
        <v>2.6682549251568584</v>
      </c>
      <c r="AR33" s="52">
        <v>4.0525000000000002</v>
      </c>
      <c r="AS33" s="40">
        <v>3.3907120257728423</v>
      </c>
      <c r="AT33" s="40">
        <v>8.928333333333334E-2</v>
      </c>
      <c r="AU33" s="40">
        <v>0.14366666666666666</v>
      </c>
      <c r="AV33" s="40">
        <v>2.3550166666666668</v>
      </c>
      <c r="AW33" s="40">
        <v>1.1951766971647546</v>
      </c>
      <c r="AX33" s="40"/>
      <c r="AY33" s="40"/>
      <c r="AZ33" s="40"/>
      <c r="BA33" s="40"/>
      <c r="BB33" s="40"/>
      <c r="BC33" s="61"/>
      <c r="BD33" s="62">
        <v>47.449593475646807</v>
      </c>
      <c r="BE33" s="41">
        <v>86.44917321984147</v>
      </c>
      <c r="BF33" s="41"/>
      <c r="BG33" s="42"/>
      <c r="BH33" s="63"/>
      <c r="BI33" s="41">
        <v>4714.57</v>
      </c>
      <c r="BJ33" s="110">
        <v>2399.6366666666668</v>
      </c>
      <c r="BK33" s="42"/>
      <c r="BL33" s="68">
        <v>2.5662897297041121</v>
      </c>
      <c r="BM33" s="52">
        <v>3.1247833333333332</v>
      </c>
      <c r="BN33" s="40">
        <v>2.5668308981422707</v>
      </c>
      <c r="BO33" s="40">
        <v>8.5449999999999998E-2</v>
      </c>
      <c r="BP33" s="40">
        <v>8.5016666666666657E-2</v>
      </c>
      <c r="BQ33" s="40">
        <v>1.9530666666666665</v>
      </c>
      <c r="BR33" s="61">
        <v>1.2173701569491304</v>
      </c>
      <c r="BS33" s="62">
        <v>3485.4799999999996</v>
      </c>
      <c r="BT33" s="41">
        <v>1861.59</v>
      </c>
      <c r="BU33" s="41">
        <v>2074.6799999999998</v>
      </c>
      <c r="BV33" s="41"/>
      <c r="BW33" s="39">
        <v>3.848323163242267</v>
      </c>
      <c r="BX33" s="40">
        <v>2.5693808507502278</v>
      </c>
      <c r="BY33" s="40">
        <v>2.6722163723804986</v>
      </c>
      <c r="BZ33" s="52">
        <v>3.971716666666667</v>
      </c>
      <c r="CA33" s="40">
        <v>2.9009718418008443</v>
      </c>
      <c r="CB33" s="40">
        <v>5.8033333333333333E-2</v>
      </c>
      <c r="CC33" s="40">
        <v>0.11551666666666667</v>
      </c>
      <c r="CD33" s="40">
        <v>1.9494166666666668</v>
      </c>
      <c r="CE33" s="61">
        <v>1.3690986618474494</v>
      </c>
      <c r="CF33" s="62">
        <v>4630.9066666666668</v>
      </c>
      <c r="CG33" s="110">
        <v>2441.1166666666663</v>
      </c>
      <c r="CH33" s="44"/>
      <c r="CI33" s="44"/>
      <c r="CJ33" s="55"/>
      <c r="CK33" s="44"/>
      <c r="CL33" s="44"/>
      <c r="CM33" s="43"/>
      <c r="CN33" s="25"/>
      <c r="CO33" s="120">
        <v>0.15</v>
      </c>
      <c r="CP33" s="127">
        <v>0.41</v>
      </c>
      <c r="CQ33" s="126">
        <v>2.2200000000000002</v>
      </c>
      <c r="CR33" s="127">
        <v>0.85</v>
      </c>
      <c r="CS33" s="126">
        <v>28.59</v>
      </c>
      <c r="CT33" s="121">
        <v>4.6100000000000003</v>
      </c>
      <c r="CU33" s="126">
        <v>1.04</v>
      </c>
      <c r="CV33" s="127">
        <v>0.48</v>
      </c>
      <c r="CW33" s="126">
        <v>13.13</v>
      </c>
      <c r="CX33" s="127">
        <v>2.75</v>
      </c>
      <c r="CY33" s="126">
        <v>0.12</v>
      </c>
      <c r="CZ33" s="127">
        <v>0.09</v>
      </c>
      <c r="DA33" s="126">
        <v>0.52</v>
      </c>
      <c r="DB33" s="127">
        <v>0.22</v>
      </c>
      <c r="DC33" s="126">
        <v>0.4</v>
      </c>
      <c r="DD33" s="127">
        <v>0.09</v>
      </c>
      <c r="DE33" s="126">
        <v>53.84</v>
      </c>
      <c r="DF33" s="122">
        <v>1.95</v>
      </c>
      <c r="DG33" s="114"/>
      <c r="DH33" s="115"/>
    </row>
    <row r="34" spans="1:112">
      <c r="A34" s="1">
        <v>30</v>
      </c>
      <c r="B34" s="958"/>
      <c r="C34" s="961"/>
      <c r="D34" s="2" t="s">
        <v>23</v>
      </c>
      <c r="E34" s="2" t="s">
        <v>50</v>
      </c>
      <c r="F34" s="6">
        <v>1393.56</v>
      </c>
      <c r="G34" s="7">
        <v>25.610000610351499</v>
      </c>
      <c r="H34" s="7">
        <v>28.600000381469702</v>
      </c>
      <c r="I34" s="7">
        <v>37.099998474121001</v>
      </c>
      <c r="J34" s="7">
        <v>5.3705415127691998</v>
      </c>
      <c r="K34" s="7">
        <v>0.47422229999999999</v>
      </c>
      <c r="L34" s="7">
        <v>2.6651253277919</v>
      </c>
      <c r="M34" s="7">
        <v>2.52199366569551</v>
      </c>
      <c r="N34" s="8">
        <v>0.34526770000000001</v>
      </c>
      <c r="O34" s="13"/>
      <c r="P34" s="86" t="s">
        <v>103</v>
      </c>
      <c r="Q34" s="94" t="s">
        <v>196</v>
      </c>
      <c r="R34" s="104" t="s">
        <v>94</v>
      </c>
      <c r="S34" s="13"/>
      <c r="T34" s="68">
        <v>2.5440920866268164</v>
      </c>
      <c r="U34" s="52">
        <v>3.1890333333333336</v>
      </c>
      <c r="V34" s="40">
        <v>2.5040517991268461</v>
      </c>
      <c r="W34" s="40">
        <v>0.16488333333333333</v>
      </c>
      <c r="X34" s="40">
        <v>0.11441666666666667</v>
      </c>
      <c r="Y34" s="40">
        <v>1.9684499999999998</v>
      </c>
      <c r="Z34" s="40">
        <v>1.2737844352097956</v>
      </c>
      <c r="AA34" s="40"/>
      <c r="AB34" s="40"/>
      <c r="AC34" s="40"/>
      <c r="AD34" s="40"/>
      <c r="AE34" s="40"/>
      <c r="AF34" s="53"/>
      <c r="AG34" s="41">
        <v>3558.1766666666667</v>
      </c>
      <c r="AH34" s="41">
        <v>2280.21</v>
      </c>
      <c r="AI34" s="41">
        <v>2357.21</v>
      </c>
      <c r="AJ34" s="41"/>
      <c r="AK34" s="41"/>
      <c r="AL34" s="43"/>
      <c r="AM34" s="57"/>
      <c r="AN34" s="54">
        <v>7.8024587873707736</v>
      </c>
      <c r="AO34" s="40">
        <v>4.9830336758981026</v>
      </c>
      <c r="AP34" s="40">
        <v>2.5374559847740525</v>
      </c>
      <c r="AQ34" s="40">
        <v>2.6705293622181285</v>
      </c>
      <c r="AR34" s="52">
        <v>4.0059500000000003</v>
      </c>
      <c r="AS34" s="40">
        <v>3.4418978879376985</v>
      </c>
      <c r="AT34" s="40">
        <v>0.16398333333333331</v>
      </c>
      <c r="AU34" s="40">
        <v>5.9762499999999996E-2</v>
      </c>
      <c r="AV34" s="40">
        <v>2.5065333333333335</v>
      </c>
      <c r="AW34" s="40">
        <v>1.1638782237088003</v>
      </c>
      <c r="AX34" s="40"/>
      <c r="AY34" s="40"/>
      <c r="AZ34" s="40"/>
      <c r="BA34" s="40"/>
      <c r="BB34" s="40"/>
      <c r="BC34" s="61"/>
      <c r="BD34" s="62">
        <v>47.580626743498925</v>
      </c>
      <c r="BE34" s="41">
        <v>86.687904826170694</v>
      </c>
      <c r="BF34" s="41"/>
      <c r="BG34" s="42"/>
      <c r="BH34" s="63"/>
      <c r="BI34" s="41">
        <v>4505.4533333333338</v>
      </c>
      <c r="BJ34" s="56">
        <v>2477.8533333333335</v>
      </c>
      <c r="BK34" s="42"/>
      <c r="BL34" s="68">
        <v>2.540305382783393</v>
      </c>
      <c r="BM34" s="52">
        <v>3.2238333333333333</v>
      </c>
      <c r="BN34" s="40">
        <v>2.5566935539988629</v>
      </c>
      <c r="BO34" s="40">
        <v>0.15481666666666666</v>
      </c>
      <c r="BP34" s="40">
        <v>9.3300000000000008E-2</v>
      </c>
      <c r="BQ34" s="40">
        <v>2.0452166666666667</v>
      </c>
      <c r="BR34" s="61">
        <v>1.2609384993719772</v>
      </c>
      <c r="BS34" s="62">
        <v>3541.5866666666666</v>
      </c>
      <c r="BT34" s="41">
        <v>2107.91</v>
      </c>
      <c r="BU34" s="41">
        <v>1830.08</v>
      </c>
      <c r="BV34" s="41"/>
      <c r="BW34" s="39">
        <v>4.576376004947404</v>
      </c>
      <c r="BX34" s="40">
        <v>2.5510853432282006</v>
      </c>
      <c r="BY34" s="40">
        <v>2.6734316267012308</v>
      </c>
      <c r="BZ34" s="52">
        <v>3.8686833333333333</v>
      </c>
      <c r="CA34" s="40">
        <v>2.9994740203026296</v>
      </c>
      <c r="CB34" s="40">
        <v>0.19613333333333335</v>
      </c>
      <c r="CC34" s="40">
        <v>0.12026666666666665</v>
      </c>
      <c r="CD34" s="40">
        <v>1.8994500000000001</v>
      </c>
      <c r="CE34" s="61">
        <v>1.2897872450793908</v>
      </c>
      <c r="CF34" s="62">
        <v>4308.03</v>
      </c>
      <c r="CG34" s="56">
        <v>2404.7266666666669</v>
      </c>
      <c r="CH34" s="44"/>
      <c r="CI34" s="44"/>
      <c r="CJ34" s="55"/>
      <c r="CK34" s="44"/>
      <c r="CL34" s="44"/>
      <c r="CM34" s="43"/>
      <c r="CN34" s="25"/>
      <c r="CO34" s="120"/>
      <c r="CP34" s="127"/>
      <c r="CQ34" s="126"/>
      <c r="CR34" s="127"/>
      <c r="CS34" s="126"/>
      <c r="CT34" s="121"/>
      <c r="CU34" s="126"/>
      <c r="CV34" s="127"/>
      <c r="CW34" s="126"/>
      <c r="CX34" s="127"/>
      <c r="CY34" s="126"/>
      <c r="CZ34" s="127"/>
      <c r="DA34" s="126"/>
      <c r="DB34" s="127"/>
      <c r="DC34" s="126"/>
      <c r="DD34" s="127"/>
      <c r="DE34" s="126"/>
      <c r="DF34" s="122"/>
      <c r="DG34" s="114"/>
      <c r="DH34" s="115"/>
    </row>
    <row r="35" spans="1:112">
      <c r="A35" s="1">
        <v>31</v>
      </c>
      <c r="B35" s="958"/>
      <c r="C35" s="961"/>
      <c r="D35" s="2" t="s">
        <v>23</v>
      </c>
      <c r="E35" s="2" t="s">
        <v>51</v>
      </c>
      <c r="F35" s="6">
        <v>1394.13</v>
      </c>
      <c r="G35" s="7">
        <v>25.590000152587798</v>
      </c>
      <c r="H35" s="7">
        <v>27.209999084472599</v>
      </c>
      <c r="I35" s="7">
        <v>35.009998321533203</v>
      </c>
      <c r="J35" s="7">
        <v>6.1545655481715897</v>
      </c>
      <c r="K35" s="7">
        <v>0.10205939999999999</v>
      </c>
      <c r="L35" s="7">
        <v>2.67000611948913</v>
      </c>
      <c r="M35" s="7">
        <v>2.5056788427249801</v>
      </c>
      <c r="N35" s="8">
        <v>5.68088E-2</v>
      </c>
      <c r="O35" s="13"/>
      <c r="P35" s="86" t="s">
        <v>107</v>
      </c>
      <c r="Q35" s="94" t="s">
        <v>178</v>
      </c>
      <c r="R35" s="104" t="s">
        <v>94</v>
      </c>
      <c r="S35" s="13"/>
      <c r="T35" s="68">
        <v>2.5255543397699234</v>
      </c>
      <c r="U35" s="52">
        <v>3.0880999999999998</v>
      </c>
      <c r="V35" s="40">
        <v>2.6971706504410617</v>
      </c>
      <c r="W35" s="40">
        <v>7.2999999999999995E-2</v>
      </c>
      <c r="X35" s="40">
        <v>6.1566666666666672E-2</v>
      </c>
      <c r="Y35" s="40">
        <v>2.0797333333333334</v>
      </c>
      <c r="Z35" s="40">
        <v>1.144955407092985</v>
      </c>
      <c r="AA35" s="40"/>
      <c r="AB35" s="40"/>
      <c r="AC35" s="40"/>
      <c r="AD35" s="40"/>
      <c r="AE35" s="40"/>
      <c r="AF35" s="53"/>
      <c r="AG35" s="41">
        <v>4035.1733333333336</v>
      </c>
      <c r="AH35" s="41">
        <v>2334.91</v>
      </c>
      <c r="AI35" s="41">
        <v>2687.94</v>
      </c>
      <c r="AJ35" s="41"/>
      <c r="AK35" s="41"/>
      <c r="AL35" s="43"/>
      <c r="AM35" s="57"/>
      <c r="AN35" s="54">
        <v>9.557143909807678</v>
      </c>
      <c r="AO35" s="40">
        <v>5.7395725725505722</v>
      </c>
      <c r="AP35" s="40">
        <v>2.520061282500706</v>
      </c>
      <c r="AQ35" s="40">
        <v>2.6735092883387912</v>
      </c>
      <c r="AR35" s="52">
        <v>4.0598833333333335</v>
      </c>
      <c r="AS35" s="40">
        <v>3.6158382353625371</v>
      </c>
      <c r="AT35" s="40">
        <v>4.6383333333333332E-2</v>
      </c>
      <c r="AU35" s="40">
        <v>4.7016666666666665E-2</v>
      </c>
      <c r="AV35" s="40">
        <v>2.3865500000000002</v>
      </c>
      <c r="AW35" s="40">
        <v>1.1228055762086036</v>
      </c>
      <c r="AX35" s="40"/>
      <c r="AY35" s="40"/>
      <c r="AZ35" s="40"/>
      <c r="BA35" s="40"/>
      <c r="BB35" s="40"/>
      <c r="BC35" s="53"/>
      <c r="BD35" s="62">
        <v>37.044228182021996</v>
      </c>
      <c r="BE35" s="41">
        <v>67.491471777236313</v>
      </c>
      <c r="BF35" s="41"/>
      <c r="BG35" s="42"/>
      <c r="BH35" s="63"/>
      <c r="BI35" s="41">
        <v>4572.54</v>
      </c>
      <c r="BJ35" s="56">
        <v>2503.9466666666667</v>
      </c>
      <c r="BK35" s="42"/>
      <c r="BL35" s="68">
        <v>2.5212560572165064</v>
      </c>
      <c r="BM35" s="52">
        <v>3.0330833333333329</v>
      </c>
      <c r="BN35" s="40">
        <v>2.6548403806174496</v>
      </c>
      <c r="BO35" s="40">
        <v>6.7733333333333326E-2</v>
      </c>
      <c r="BP35" s="40">
        <v>5.1799999999999999E-2</v>
      </c>
      <c r="BQ35" s="40">
        <v>1.9747333333333332</v>
      </c>
      <c r="BR35" s="61">
        <v>1.1424729544862178</v>
      </c>
      <c r="BS35" s="62">
        <v>3803.89</v>
      </c>
      <c r="BT35" s="41">
        <v>2235.6999999999998</v>
      </c>
      <c r="BU35" s="41">
        <v>2465.1999999999998</v>
      </c>
      <c r="BV35" s="41"/>
      <c r="BW35" s="39">
        <v>5.7028985507246244</v>
      </c>
      <c r="BX35" s="40">
        <v>2.5220256098249583</v>
      </c>
      <c r="BY35" s="40">
        <v>2.6745526331810048</v>
      </c>
      <c r="BZ35" s="52">
        <v>3.9169666666666667</v>
      </c>
      <c r="CA35" s="40">
        <v>3.2036519143214566</v>
      </c>
      <c r="CB35" s="40">
        <v>8.4750000000000006E-2</v>
      </c>
      <c r="CC35" s="40">
        <v>5.9633333333333337E-2</v>
      </c>
      <c r="CD35" s="40">
        <v>1.9696833333333332</v>
      </c>
      <c r="CE35" s="61">
        <v>1.2226567590431536</v>
      </c>
      <c r="CF35" s="62">
        <v>4350.1966666666667</v>
      </c>
      <c r="CG35" s="56">
        <v>2356.2599999999998</v>
      </c>
      <c r="CH35" s="44"/>
      <c r="CI35" s="44"/>
      <c r="CJ35" s="55"/>
      <c r="CK35" s="44"/>
      <c r="CL35" s="44"/>
      <c r="CM35" s="43"/>
      <c r="CN35" s="25"/>
      <c r="CO35" s="120"/>
      <c r="CP35" s="127"/>
      <c r="CQ35" s="126"/>
      <c r="CR35" s="127"/>
      <c r="CS35" s="126"/>
      <c r="CT35" s="121"/>
      <c r="CU35" s="126"/>
      <c r="CV35" s="127"/>
      <c r="CW35" s="126"/>
      <c r="CX35" s="127"/>
      <c r="CY35" s="126"/>
      <c r="CZ35" s="127"/>
      <c r="DA35" s="126"/>
      <c r="DB35" s="127"/>
      <c r="DC35" s="126"/>
      <c r="DD35" s="127"/>
      <c r="DE35" s="126"/>
      <c r="DF35" s="122"/>
      <c r="DG35" s="114"/>
      <c r="DH35" s="115"/>
    </row>
    <row r="36" spans="1:112">
      <c r="A36" s="1">
        <v>32</v>
      </c>
      <c r="B36" s="958"/>
      <c r="C36" s="961"/>
      <c r="D36" s="2" t="s">
        <v>23</v>
      </c>
      <c r="E36" s="2" t="s">
        <v>52</v>
      </c>
      <c r="F36" s="6">
        <v>1394.37</v>
      </c>
      <c r="G36" s="7">
        <v>25.7000007629394</v>
      </c>
      <c r="H36" s="7">
        <v>28.059999465942301</v>
      </c>
      <c r="I36" s="7">
        <v>34.419998168945298</v>
      </c>
      <c r="J36" s="7">
        <v>10.0845394558031</v>
      </c>
      <c r="K36" s="7">
        <v>0.20385049999999999</v>
      </c>
      <c r="L36" s="7">
        <v>2.6346894614231702</v>
      </c>
      <c r="M36" s="7">
        <v>2.3689931631480601</v>
      </c>
      <c r="N36" s="8">
        <v>0.1177179</v>
      </c>
      <c r="O36" s="13"/>
      <c r="P36" s="86" t="s">
        <v>108</v>
      </c>
      <c r="Q36" s="95" t="s">
        <v>182</v>
      </c>
      <c r="R36" s="105" t="s">
        <v>95</v>
      </c>
      <c r="S36" s="13"/>
      <c r="T36" s="68">
        <v>2.4168551058434877</v>
      </c>
      <c r="U36" s="52">
        <v>2.6781666666666668</v>
      </c>
      <c r="V36" s="40">
        <v>2.2956798970561056</v>
      </c>
      <c r="W36" s="40">
        <v>5.938333333333333E-2</v>
      </c>
      <c r="X36" s="40">
        <v>6.6941666666666663E-2</v>
      </c>
      <c r="Y36" s="40">
        <v>1.9016000000000002</v>
      </c>
      <c r="Z36" s="40">
        <v>1.1666969268689562</v>
      </c>
      <c r="AA36" s="40">
        <v>2.6680654000000001</v>
      </c>
      <c r="AB36" s="40">
        <v>2.4333947999999999</v>
      </c>
      <c r="AC36" s="40">
        <f t="shared" si="0"/>
        <v>2.6680654000000001</v>
      </c>
      <c r="AD36" s="40">
        <f t="shared" si="3"/>
        <v>2.2193647324638439</v>
      </c>
      <c r="AE36" s="40">
        <f t="shared" si="1"/>
        <v>1.2021752715868508</v>
      </c>
      <c r="AF36" s="53">
        <v>12.5</v>
      </c>
      <c r="AG36" s="41">
        <v>3371.0666666666671</v>
      </c>
      <c r="AH36" s="41">
        <v>1974.18</v>
      </c>
      <c r="AI36" s="41">
        <v>2348.5</v>
      </c>
      <c r="AJ36" s="41">
        <v>1919.355</v>
      </c>
      <c r="AK36" s="41">
        <v>2328.3450000000003</v>
      </c>
      <c r="AL36" s="43">
        <f t="shared" si="2"/>
        <v>0.23579028830062099</v>
      </c>
      <c r="AM36" s="57"/>
      <c r="AN36" s="58">
        <v>16.463676744519272</v>
      </c>
      <c r="AO36" s="57">
        <v>10.743889630113264</v>
      </c>
      <c r="AP36" s="40">
        <v>2.4039605872723526</v>
      </c>
      <c r="AQ36" s="40">
        <v>2.6933288682534857</v>
      </c>
      <c r="AR36" s="52">
        <v>3.8963999999999999</v>
      </c>
      <c r="AS36" s="40">
        <v>3.3937493481162093</v>
      </c>
      <c r="AT36" s="40">
        <v>7.5616666666666665E-2</v>
      </c>
      <c r="AU36" s="40">
        <v>6.359999999999999E-2</v>
      </c>
      <c r="AV36" s="40">
        <v>2.5068833333333336</v>
      </c>
      <c r="AW36" s="40">
        <v>1.1481107177708336</v>
      </c>
      <c r="AX36" s="40">
        <v>3.6227204999999998</v>
      </c>
      <c r="AY36" s="40">
        <v>3.4505471999999999</v>
      </c>
      <c r="AZ36" s="17">
        <f>AX36</f>
        <v>3.6227204999999998</v>
      </c>
      <c r="BA36" s="40">
        <f>(AY36^2)/AX36</f>
        <v>3.2865566028148847</v>
      </c>
      <c r="BB36" s="40">
        <f>AZ36/BA36</f>
        <v>1.1022845299232624</v>
      </c>
      <c r="BC36" s="53">
        <v>10.9166666666667</v>
      </c>
      <c r="BD36" s="62">
        <v>16.749600771124243</v>
      </c>
      <c r="BE36" s="41">
        <v>30.516365523116249</v>
      </c>
      <c r="BF36" s="41"/>
      <c r="BG36" s="42"/>
      <c r="BH36" s="63"/>
      <c r="BI36" s="41">
        <v>3655.4233333333336</v>
      </c>
      <c r="BJ36" s="56">
        <v>2009.03</v>
      </c>
      <c r="BK36" s="42"/>
      <c r="BL36" s="68">
        <v>2.4100695482662822</v>
      </c>
      <c r="BM36" s="52">
        <v>2.6361999999999997</v>
      </c>
      <c r="BN36" s="40">
        <v>2.2310576588566033</v>
      </c>
      <c r="BO36" s="40">
        <v>4.3800000000000006E-2</v>
      </c>
      <c r="BP36" s="40">
        <v>3.0783333333333336E-2</v>
      </c>
      <c r="BQ36" s="40">
        <v>1.8522666666666665</v>
      </c>
      <c r="BR36" s="61">
        <v>1.1815920532287041</v>
      </c>
      <c r="BS36" s="62">
        <v>3054.0733333333337</v>
      </c>
      <c r="BT36" s="41">
        <v>1662.12</v>
      </c>
      <c r="BU36" s="41">
        <v>1946.46</v>
      </c>
      <c r="BV36" s="41"/>
      <c r="BW36" s="39">
        <v>11.462368339387734</v>
      </c>
      <c r="BX36" s="40">
        <v>2.4064847008999468</v>
      </c>
      <c r="BY36" s="40">
        <v>2.7180359986639662</v>
      </c>
      <c r="BZ36" s="52">
        <v>3.4365000000000001</v>
      </c>
      <c r="CA36" s="40">
        <v>2.9329676670384921</v>
      </c>
      <c r="CB36" s="40">
        <v>4.6949999999999999E-2</v>
      </c>
      <c r="CC36" s="40">
        <v>8.6483333333333343E-2</v>
      </c>
      <c r="CD36" s="40">
        <v>2.0660666666666665</v>
      </c>
      <c r="CE36" s="61">
        <v>1.171680151343073</v>
      </c>
      <c r="CF36" s="62">
        <v>3614.4866666666662</v>
      </c>
      <c r="CG36" s="56">
        <v>2003.8066666666666</v>
      </c>
      <c r="CH36" s="67">
        <v>1730.13</v>
      </c>
      <c r="CI36" s="67">
        <v>2119.58</v>
      </c>
      <c r="CJ36" s="55">
        <f t="shared" si="4"/>
        <v>0.25043340257716451</v>
      </c>
      <c r="CK36" s="44">
        <v>1854.3080054274083</v>
      </c>
      <c r="CL36" s="44">
        <v>2051.9894894894892</v>
      </c>
      <c r="CM36" s="43">
        <f t="shared" si="5"/>
        <v>0.11228909089269437</v>
      </c>
      <c r="CN36" s="25"/>
      <c r="CO36" s="120"/>
      <c r="CP36" s="127"/>
      <c r="CQ36" s="126"/>
      <c r="CR36" s="127"/>
      <c r="CS36" s="126"/>
      <c r="CT36" s="121"/>
      <c r="CU36" s="126"/>
      <c r="CV36" s="127"/>
      <c r="CW36" s="126"/>
      <c r="CX36" s="127"/>
      <c r="CY36" s="126"/>
      <c r="CZ36" s="127"/>
      <c r="DA36" s="126"/>
      <c r="DB36" s="127"/>
      <c r="DC36" s="126"/>
      <c r="DD36" s="127"/>
      <c r="DE36" s="126"/>
      <c r="DF36" s="122"/>
      <c r="DG36" s="114"/>
      <c r="DH36" s="115"/>
    </row>
    <row r="37" spans="1:112">
      <c r="A37" s="1">
        <v>33</v>
      </c>
      <c r="B37" s="958"/>
      <c r="C37" s="961"/>
      <c r="D37" s="2" t="s">
        <v>23</v>
      </c>
      <c r="E37" s="133" t="s">
        <v>53</v>
      </c>
      <c r="F37" s="6">
        <v>1394.93</v>
      </c>
      <c r="G37" s="7">
        <v>25.920000076293899</v>
      </c>
      <c r="H37" s="7">
        <v>27.25</v>
      </c>
      <c r="I37" s="7">
        <v>35.209999084472599</v>
      </c>
      <c r="J37" s="7">
        <v>4.3486378397867202</v>
      </c>
      <c r="K37" s="7">
        <v>0.16380120000000001</v>
      </c>
      <c r="L37" s="7">
        <v>2.56340014852612</v>
      </c>
      <c r="M37" s="7">
        <v>2.4519271596821701</v>
      </c>
      <c r="N37" s="8">
        <v>8.4817760000000006E-2</v>
      </c>
      <c r="O37" s="13"/>
      <c r="P37" s="86" t="s">
        <v>109</v>
      </c>
      <c r="Q37" s="95" t="s">
        <v>183</v>
      </c>
      <c r="R37" s="105" t="s">
        <v>95</v>
      </c>
      <c r="S37" s="13"/>
      <c r="T37" s="68">
        <v>2.5385337933509038</v>
      </c>
      <c r="U37" s="52">
        <v>2.6036333333333337</v>
      </c>
      <c r="V37" s="40">
        <v>1.9952895749903445</v>
      </c>
      <c r="W37" s="40">
        <v>6.3666666666666677E-2</v>
      </c>
      <c r="X37" s="40">
        <v>7.3833333333333334E-2</v>
      </c>
      <c r="Y37" s="40">
        <v>2.0500999999999996</v>
      </c>
      <c r="Z37" s="40">
        <v>1.3052861034658603</v>
      </c>
      <c r="AA37" s="40">
        <v>2.6386416000000001</v>
      </c>
      <c r="AB37" s="40">
        <v>2.2571869000000002</v>
      </c>
      <c r="AC37" s="40">
        <f t="shared" si="0"/>
        <v>2.6386416000000001</v>
      </c>
      <c r="AD37" s="40">
        <f t="shared" si="3"/>
        <v>1.9308771231119872</v>
      </c>
      <c r="AE37" s="40">
        <f t="shared" si="1"/>
        <v>1.3665507599713604</v>
      </c>
      <c r="AF37" s="53">
        <v>5.75</v>
      </c>
      <c r="AG37" s="41">
        <v>3239.9900000000002</v>
      </c>
      <c r="AH37" s="41">
        <v>1774.04</v>
      </c>
      <c r="AI37" s="41">
        <v>2302.31</v>
      </c>
      <c r="AJ37" s="41">
        <v>1739.03</v>
      </c>
      <c r="AK37" s="44">
        <v>2291.9899999999998</v>
      </c>
      <c r="AL37" s="43">
        <f t="shared" si="2"/>
        <v>0.36852293859436053</v>
      </c>
      <c r="AM37" s="57"/>
      <c r="AN37" s="58">
        <v>15.849734341091072</v>
      </c>
      <c r="AO37" s="40">
        <v>8.8068365274917859</v>
      </c>
      <c r="AP37" s="40">
        <v>2.4456306779899712</v>
      </c>
      <c r="AQ37" s="40">
        <v>2.6818136194247169</v>
      </c>
      <c r="AR37" s="52">
        <v>3.50685</v>
      </c>
      <c r="AS37" s="40">
        <v>2.9758657725435769</v>
      </c>
      <c r="AT37" s="40">
        <v>6.4283333333333331E-2</v>
      </c>
      <c r="AU37" s="40">
        <v>7.2833333333333333E-2</v>
      </c>
      <c r="AV37" s="40">
        <v>2.703383333333333</v>
      </c>
      <c r="AW37" s="40">
        <v>1.1784301672324999</v>
      </c>
      <c r="AX37" s="40"/>
      <c r="AY37" s="40"/>
      <c r="AZ37" s="17"/>
      <c r="BA37" s="40"/>
      <c r="BB37" s="40"/>
      <c r="BC37" s="53"/>
      <c r="BD37" s="62">
        <v>8.3845174164738854</v>
      </c>
      <c r="BE37" s="41">
        <v>15.275886375581811</v>
      </c>
      <c r="BF37" s="41"/>
      <c r="BG37" s="42"/>
      <c r="BH37" s="63"/>
      <c r="BI37" s="41">
        <v>3174.08</v>
      </c>
      <c r="BJ37" s="110">
        <v>1651.39</v>
      </c>
      <c r="BK37" s="42"/>
      <c r="BL37" s="68"/>
      <c r="BM37" s="52"/>
      <c r="BN37" s="40"/>
      <c r="BO37" s="40"/>
      <c r="BP37" s="40"/>
      <c r="BQ37" s="40"/>
      <c r="BR37" s="61"/>
      <c r="BS37" s="62"/>
      <c r="BT37" s="41"/>
      <c r="BU37" s="41"/>
      <c r="BV37" s="41"/>
      <c r="BW37" s="39"/>
      <c r="BX37" s="40"/>
      <c r="BY37" s="40"/>
      <c r="BZ37" s="65"/>
      <c r="CA37" s="13"/>
      <c r="CB37" s="13"/>
      <c r="CC37" s="13"/>
      <c r="CD37" s="13"/>
      <c r="CE37" s="66"/>
      <c r="CF37" s="62"/>
      <c r="CG37" s="110"/>
      <c r="CH37" s="44"/>
      <c r="CI37" s="44"/>
      <c r="CJ37" s="55"/>
      <c r="CK37" s="44"/>
      <c r="CL37" s="44"/>
      <c r="CM37" s="43"/>
      <c r="CN37" s="25"/>
      <c r="CO37" s="120">
        <v>0.16</v>
      </c>
      <c r="CP37" s="127">
        <v>0.46</v>
      </c>
      <c r="CQ37" s="126">
        <v>6.07</v>
      </c>
      <c r="CR37" s="127">
        <v>0.48</v>
      </c>
      <c r="CS37" s="126">
        <v>35.47</v>
      </c>
      <c r="CT37" s="121">
        <v>1.07</v>
      </c>
      <c r="CU37" s="126">
        <v>1.84</v>
      </c>
      <c r="CV37" s="127">
        <v>0.14000000000000001</v>
      </c>
      <c r="CW37" s="126">
        <v>2.5299999999999998</v>
      </c>
      <c r="CX37" s="127">
        <v>0.68</v>
      </c>
      <c r="CY37" s="126">
        <v>0.54</v>
      </c>
      <c r="CZ37" s="127">
        <v>0.27</v>
      </c>
      <c r="DA37" s="126">
        <v>1.05</v>
      </c>
      <c r="DB37" s="127">
        <v>0.17</v>
      </c>
      <c r="DC37" s="126">
        <v>0.3</v>
      </c>
      <c r="DD37" s="127">
        <v>0.08</v>
      </c>
      <c r="DE37" s="126">
        <v>52.04</v>
      </c>
      <c r="DF37" s="122">
        <v>1.1599999999999999</v>
      </c>
      <c r="DG37" s="114"/>
      <c r="DH37" s="115"/>
    </row>
    <row r="38" spans="1:112">
      <c r="A38" s="1">
        <v>34</v>
      </c>
      <c r="B38" s="958"/>
      <c r="C38" s="962"/>
      <c r="D38" s="2" t="s">
        <v>23</v>
      </c>
      <c r="E38" s="2" t="s">
        <v>54</v>
      </c>
      <c r="F38" s="6">
        <v>1395.17</v>
      </c>
      <c r="G38" s="7">
        <v>25.659999847412099</v>
      </c>
      <c r="H38" s="7">
        <v>27.9899997711181</v>
      </c>
      <c r="I38" s="7">
        <v>34.4799995422363</v>
      </c>
      <c r="J38" s="7">
        <v>9.1286571515609793</v>
      </c>
      <c r="K38" s="7">
        <v>0.1831247</v>
      </c>
      <c r="L38" s="7">
        <v>2.6261712646915298</v>
      </c>
      <c r="M38" s="7">
        <v>2.3864370937250299</v>
      </c>
      <c r="N38" s="8">
        <v>0.1071153</v>
      </c>
      <c r="O38" s="13"/>
      <c r="P38" s="86" t="s">
        <v>109</v>
      </c>
      <c r="Q38" s="95" t="s">
        <v>183</v>
      </c>
      <c r="R38" s="105" t="s">
        <v>95</v>
      </c>
      <c r="S38" s="13"/>
      <c r="T38" s="68">
        <v>2.4150771190455291</v>
      </c>
      <c r="U38" s="52">
        <v>2.7102166666666667</v>
      </c>
      <c r="V38" s="40">
        <v>2.2422268649451382</v>
      </c>
      <c r="W38" s="40">
        <v>5.5366666666666661E-2</v>
      </c>
      <c r="X38" s="40">
        <v>6.5049999999999997E-2</v>
      </c>
      <c r="Y38" s="40">
        <v>1.8544833333333335</v>
      </c>
      <c r="Z38" s="40">
        <v>1.2088444104133143</v>
      </c>
      <c r="AA38" s="40"/>
      <c r="AB38" s="40"/>
      <c r="AC38" s="40"/>
      <c r="AD38" s="40"/>
      <c r="AE38" s="40"/>
      <c r="AF38" s="53"/>
      <c r="AG38" s="41">
        <v>3293.0166666666669</v>
      </c>
      <c r="AH38" s="41">
        <v>1959.7</v>
      </c>
      <c r="AI38" s="41">
        <v>2323.54</v>
      </c>
      <c r="AJ38" s="13"/>
      <c r="AK38" s="41"/>
      <c r="AL38" s="43"/>
      <c r="AM38" s="57"/>
      <c r="AN38" s="58">
        <v>16.037266197283266</v>
      </c>
      <c r="AO38" s="57">
        <v>10.430674561545535</v>
      </c>
      <c r="AP38" s="40">
        <v>2.4012156992513347</v>
      </c>
      <c r="AQ38" s="40">
        <v>2.6808460234539511</v>
      </c>
      <c r="AR38" s="52">
        <v>3.9132833333333337</v>
      </c>
      <c r="AS38" s="40">
        <v>3.2642544507241009</v>
      </c>
      <c r="AT38" s="40">
        <v>4.8316666666666667E-2</v>
      </c>
      <c r="AU38" s="40">
        <v>4.9166666666666664E-2</v>
      </c>
      <c r="AV38" s="40">
        <v>2.4138500000000001</v>
      </c>
      <c r="AW38" s="40">
        <v>1.1988291330858905</v>
      </c>
      <c r="AX38" s="40"/>
      <c r="AY38" s="40"/>
      <c r="AZ38" s="17"/>
      <c r="BA38" s="40"/>
      <c r="BC38" s="53"/>
      <c r="BD38" s="62">
        <v>14.235892853815143</v>
      </c>
      <c r="BE38" s="41">
        <v>25.93660086656396</v>
      </c>
      <c r="BF38" s="41"/>
      <c r="BG38" s="42"/>
      <c r="BH38" s="63"/>
      <c r="BI38" s="41">
        <v>3525.6433333333334</v>
      </c>
      <c r="BJ38" s="56">
        <v>1942.08</v>
      </c>
      <c r="BK38" s="42"/>
      <c r="BL38" s="68">
        <v>2.4098197599145932</v>
      </c>
      <c r="BM38" s="52">
        <v>2.5626333333333333</v>
      </c>
      <c r="BN38" s="40">
        <v>2.0619499564250319</v>
      </c>
      <c r="BO38" s="40">
        <v>4.265E-2</v>
      </c>
      <c r="BP38" s="40">
        <v>3.3466666666666672E-2</v>
      </c>
      <c r="BQ38" s="40">
        <v>1.8265666666666669</v>
      </c>
      <c r="BR38" s="61">
        <v>1.242820333901981</v>
      </c>
      <c r="BS38" s="62">
        <v>2991.1933333333341</v>
      </c>
      <c r="BT38" s="41">
        <v>1683.41</v>
      </c>
      <c r="BU38" s="41">
        <v>2109.87</v>
      </c>
      <c r="BV38" s="41"/>
      <c r="BW38" s="39">
        <v>10.465777567818048</v>
      </c>
      <c r="BX38" s="40">
        <v>2.41134109508149</v>
      </c>
      <c r="BY38" s="40">
        <v>2.6932060496844876</v>
      </c>
      <c r="BZ38" s="52">
        <v>3.3540166666666664</v>
      </c>
      <c r="CA38" s="40">
        <v>2.8168722887814446</v>
      </c>
      <c r="CB38" s="40">
        <v>5.5833333333333325E-2</v>
      </c>
      <c r="CC38" s="40">
        <v>5.9499999999999997E-2</v>
      </c>
      <c r="CD38" s="40">
        <v>2.0708500000000001</v>
      </c>
      <c r="CE38" s="61">
        <v>1.1906882253854632</v>
      </c>
      <c r="CF38" s="62">
        <v>3514.6166666666668</v>
      </c>
      <c r="CG38" s="56">
        <v>1964.42</v>
      </c>
      <c r="CH38" s="44"/>
      <c r="CI38" s="44"/>
      <c r="CJ38" s="55"/>
      <c r="CK38" s="44"/>
      <c r="CL38" s="44"/>
      <c r="CM38" s="43"/>
      <c r="CN38" s="25"/>
      <c r="CO38" s="120"/>
      <c r="CP38" s="127"/>
      <c r="CQ38" s="126"/>
      <c r="CR38" s="127"/>
      <c r="CS38" s="126"/>
      <c r="CT38" s="121"/>
      <c r="CU38" s="126"/>
      <c r="CV38" s="127"/>
      <c r="CW38" s="126"/>
      <c r="CX38" s="127"/>
      <c r="CY38" s="126"/>
      <c r="CZ38" s="127"/>
      <c r="DA38" s="126"/>
      <c r="DB38" s="127"/>
      <c r="DC38" s="126"/>
      <c r="DD38" s="127"/>
      <c r="DE38" s="126"/>
      <c r="DF38" s="122"/>
      <c r="DG38" s="114"/>
      <c r="DH38" s="115"/>
    </row>
    <row r="39" spans="1:112">
      <c r="A39" s="1">
        <v>35</v>
      </c>
      <c r="B39" s="958"/>
      <c r="C39" s="964" t="s">
        <v>55</v>
      </c>
      <c r="D39" s="2" t="s">
        <v>23</v>
      </c>
      <c r="E39" s="2" t="s">
        <v>56</v>
      </c>
      <c r="F39" s="6">
        <v>1854.68</v>
      </c>
      <c r="G39" s="7">
        <v>25.4899997711181</v>
      </c>
      <c r="H39" s="7">
        <v>26.329999923706001</v>
      </c>
      <c r="I39" s="7">
        <v>32.610000610351499</v>
      </c>
      <c r="J39" s="7">
        <v>10.1975826495809</v>
      </c>
      <c r="K39" s="7">
        <v>0.1097712</v>
      </c>
      <c r="L39" s="7">
        <v>2.707568659638</v>
      </c>
      <c r="M39" s="7">
        <v>2.4314621077772598</v>
      </c>
      <c r="N39" s="8">
        <v>5.4181220000000002E-2</v>
      </c>
      <c r="O39" s="13"/>
      <c r="P39" s="86" t="s">
        <v>110</v>
      </c>
      <c r="Q39" s="93" t="s">
        <v>184</v>
      </c>
      <c r="R39" s="103" t="s">
        <v>92</v>
      </c>
      <c r="S39" s="13"/>
      <c r="T39" s="68">
        <v>2.4154161186596821</v>
      </c>
      <c r="U39" s="52">
        <v>3.8789083333333334</v>
      </c>
      <c r="V39" s="40">
        <v>3.4742454677679993</v>
      </c>
      <c r="W39" s="40">
        <v>6.6737500000000005E-2</v>
      </c>
      <c r="X39" s="40">
        <v>5.7850000000000006E-2</v>
      </c>
      <c r="Y39" s="40">
        <v>1.9209499999999999</v>
      </c>
      <c r="Z39" s="40">
        <v>1.1166524688572785</v>
      </c>
      <c r="AA39" s="40">
        <v>3.8741669999999999</v>
      </c>
      <c r="AB39" s="40">
        <v>3.6424948000000001</v>
      </c>
      <c r="AC39" s="40">
        <f t="shared" si="0"/>
        <v>3.8741669999999999</v>
      </c>
      <c r="AD39" s="40">
        <f t="shared" si="3"/>
        <v>3.4246764189636223</v>
      </c>
      <c r="AE39" s="40">
        <f t="shared" si="1"/>
        <v>1.1312505259029415</v>
      </c>
      <c r="AF39" s="53">
        <v>26.208333333333002</v>
      </c>
      <c r="AG39" s="41">
        <v>3998.0699999999997</v>
      </c>
      <c r="AH39" s="41">
        <v>2580.1799999999998</v>
      </c>
      <c r="AI39" s="41">
        <v>2579.92</v>
      </c>
      <c r="AJ39" s="41">
        <v>2324.59</v>
      </c>
      <c r="AK39" s="41">
        <v>2803.61</v>
      </c>
      <c r="AL39" s="43">
        <f t="shared" si="2"/>
        <v>0.22729813623547993</v>
      </c>
      <c r="AM39" s="57"/>
      <c r="AN39" s="58">
        <v>14.37410397645816</v>
      </c>
      <c r="AO39" s="40">
        <v>9.6611597604646153</v>
      </c>
      <c r="AP39" s="40">
        <v>2.4186926968735194</v>
      </c>
      <c r="AQ39" s="40">
        <v>2.6773563734715915</v>
      </c>
      <c r="AR39" s="52">
        <v>5.3811666666666662</v>
      </c>
      <c r="AS39" s="40">
        <v>5.0395348596958538</v>
      </c>
      <c r="AT39" s="40">
        <v>7.8149999999999997E-2</v>
      </c>
      <c r="AU39" s="40">
        <v>4.3733333333333332E-2</v>
      </c>
      <c r="AV39" s="40">
        <v>2.3746166666666664</v>
      </c>
      <c r="AW39" s="40">
        <v>1.0677903450381987</v>
      </c>
      <c r="AX39" s="40"/>
      <c r="AY39" s="40"/>
      <c r="AZ39" s="17"/>
      <c r="BA39" s="40"/>
      <c r="BB39" s="40"/>
      <c r="BC39" s="53"/>
      <c r="BD39" s="62">
        <v>28.598013257129548</v>
      </c>
      <c r="BE39" s="41">
        <v>52.103177724331694</v>
      </c>
      <c r="BF39" s="41"/>
      <c r="BG39" s="42"/>
      <c r="BH39" s="63"/>
      <c r="BI39" s="41">
        <v>4157.8500000000004</v>
      </c>
      <c r="BJ39" s="56">
        <v>2298.2666666666664</v>
      </c>
      <c r="BK39" s="42"/>
      <c r="BL39" s="68">
        <v>2.4120961872203863</v>
      </c>
      <c r="BM39" s="52">
        <v>3.7471999999999999</v>
      </c>
      <c r="BN39" s="40">
        <v>3.4871102512839207</v>
      </c>
      <c r="BO39" s="40">
        <v>0.10838333333333333</v>
      </c>
      <c r="BP39" s="40">
        <v>4.4033333333333341E-2</v>
      </c>
      <c r="BQ39" s="40">
        <v>1.7823166666666665</v>
      </c>
      <c r="BR39" s="61">
        <v>1.0745860411555146</v>
      </c>
      <c r="BS39" s="62">
        <v>3816.7433333333333</v>
      </c>
      <c r="BT39" s="41">
        <v>2324.52</v>
      </c>
      <c r="BU39" s="41">
        <v>2434.2600000000002</v>
      </c>
      <c r="BV39" s="41"/>
      <c r="BW39" s="39">
        <v>10.001060363608335</v>
      </c>
      <c r="BX39" s="40">
        <v>2.4139953854903693</v>
      </c>
      <c r="BY39" s="40">
        <v>2.6822486967549275</v>
      </c>
      <c r="BZ39" s="52">
        <v>4.7176</v>
      </c>
      <c r="CA39" s="40">
        <v>4.4384884984478932</v>
      </c>
      <c r="CB39" s="40">
        <v>9.8449999999999996E-2</v>
      </c>
      <c r="CC39" s="40">
        <v>7.8483333333333336E-2</v>
      </c>
      <c r="CD39" s="40">
        <v>1.7256499999999999</v>
      </c>
      <c r="CE39" s="61">
        <v>1.0628843584138408</v>
      </c>
      <c r="CF39" s="62">
        <v>4187.4933333333329</v>
      </c>
      <c r="CG39" s="56">
        <v>2278.376666666667</v>
      </c>
      <c r="CH39" s="67">
        <v>2292.42</v>
      </c>
      <c r="CI39" s="67">
        <v>2491.9</v>
      </c>
      <c r="CJ39" s="55">
        <f t="shared" si="4"/>
        <v>9.0803210951578409E-2</v>
      </c>
      <c r="CK39" s="44"/>
      <c r="CL39" s="44"/>
      <c r="CM39" s="43"/>
      <c r="CN39" s="25"/>
      <c r="CO39" s="120"/>
      <c r="CP39" s="127"/>
      <c r="CQ39" s="126"/>
      <c r="CR39" s="127"/>
      <c r="CS39" s="126"/>
      <c r="CT39" s="121"/>
      <c r="CU39" s="126"/>
      <c r="CV39" s="127"/>
      <c r="CW39" s="126"/>
      <c r="CX39" s="127"/>
      <c r="CY39" s="126"/>
      <c r="CZ39" s="127"/>
      <c r="DA39" s="126"/>
      <c r="DB39" s="127"/>
      <c r="DC39" s="126"/>
      <c r="DD39" s="127"/>
      <c r="DE39" s="126"/>
      <c r="DF39" s="122"/>
      <c r="DG39" s="114"/>
      <c r="DH39" s="115"/>
    </row>
    <row r="40" spans="1:112">
      <c r="A40" s="1">
        <v>36</v>
      </c>
      <c r="B40" s="958"/>
      <c r="C40" s="958"/>
      <c r="D40" s="2" t="s">
        <v>23</v>
      </c>
      <c r="E40" s="2" t="s">
        <v>57</v>
      </c>
      <c r="F40" s="6">
        <v>1854.97</v>
      </c>
      <c r="G40" s="7">
        <v>25.559999465942301</v>
      </c>
      <c r="H40" s="7">
        <v>27.389999389648398</v>
      </c>
      <c r="I40" s="7">
        <v>36.830001831054602</v>
      </c>
      <c r="J40" s="7">
        <v>3.9144455776196199</v>
      </c>
      <c r="K40" s="7">
        <v>3.6250150000000002E-2</v>
      </c>
      <c r="L40" s="7">
        <v>2.73067084687289</v>
      </c>
      <c r="M40" s="7">
        <v>2.6237802226681302</v>
      </c>
      <c r="N40" s="8">
        <v>1.9736670000000001E-2</v>
      </c>
      <c r="O40" s="13"/>
      <c r="P40" s="86" t="s">
        <v>111</v>
      </c>
      <c r="Q40" s="96" t="s">
        <v>197</v>
      </c>
      <c r="R40" s="106" t="s">
        <v>96</v>
      </c>
      <c r="S40" s="13"/>
      <c r="T40" s="68">
        <v>2.6161497495301806</v>
      </c>
      <c r="U40" s="52">
        <v>3.6928833333333331</v>
      </c>
      <c r="V40" s="40">
        <v>3.2640500680790074</v>
      </c>
      <c r="W40" s="40">
        <v>3.6150000000000002E-2</v>
      </c>
      <c r="X40" s="40">
        <v>6.2299999999999994E-2</v>
      </c>
      <c r="Y40" s="40">
        <v>1.9997333333333334</v>
      </c>
      <c r="Z40" s="40">
        <v>1.1393707038696914</v>
      </c>
      <c r="AA40" s="40">
        <v>3.7409433999999999</v>
      </c>
      <c r="AB40" s="40">
        <v>3.4565275</v>
      </c>
      <c r="AC40" s="40">
        <f t="shared" si="0"/>
        <v>3.7409433999999999</v>
      </c>
      <c r="AD40" s="40">
        <f t="shared" si="3"/>
        <v>3.1937351306240696</v>
      </c>
      <c r="AE40" s="40">
        <f t="shared" si="1"/>
        <v>1.171338024912856</v>
      </c>
      <c r="AF40" s="53">
        <v>9.6666666666670267</v>
      </c>
      <c r="AG40" s="41">
        <v>4196.2133333333331</v>
      </c>
      <c r="AH40" s="41">
        <v>2560.7600000000002</v>
      </c>
      <c r="AI40" s="41">
        <v>2930.14</v>
      </c>
      <c r="AJ40" s="41">
        <v>2561.2049999999999</v>
      </c>
      <c r="AK40" s="44">
        <v>2979.415</v>
      </c>
      <c r="AL40" s="43">
        <f t="shared" si="2"/>
        <v>0.1766176495965282</v>
      </c>
      <c r="AM40" s="57"/>
      <c r="AN40" s="54">
        <v>6.6760002947461494</v>
      </c>
      <c r="AO40" s="40">
        <v>3.4244811782275009</v>
      </c>
      <c r="AP40" s="40">
        <v>2.6224915590624747</v>
      </c>
      <c r="AQ40" s="40">
        <v>2.7154827549021108</v>
      </c>
      <c r="AR40" s="52">
        <v>4.5235499999999993</v>
      </c>
      <c r="AS40" s="40">
        <v>4.2270093888895053</v>
      </c>
      <c r="AT40" s="40">
        <v>5.7533333333333339E-2</v>
      </c>
      <c r="AU40" s="40">
        <v>7.4899999999999994E-2</v>
      </c>
      <c r="AV40" s="40">
        <v>2.3563499999999999</v>
      </c>
      <c r="AW40" s="40">
        <v>1.0701537621113255</v>
      </c>
      <c r="AX40" s="40"/>
      <c r="AY40" s="40"/>
      <c r="AZ40" s="17"/>
      <c r="BA40" s="40"/>
      <c r="BB40" s="40"/>
      <c r="BC40" s="53"/>
      <c r="BD40" s="62">
        <v>54.91729103463004</v>
      </c>
      <c r="BE40" s="41">
        <v>100.05469083426037</v>
      </c>
      <c r="BF40" s="41"/>
      <c r="BG40" s="42"/>
      <c r="BH40" s="63"/>
      <c r="BI40" s="41">
        <v>4738.3533333333335</v>
      </c>
      <c r="BJ40" s="56">
        <v>2535.25</v>
      </c>
      <c r="BK40" s="42"/>
      <c r="BL40" s="68">
        <v>2.6139604720355751</v>
      </c>
      <c r="BM40" s="52">
        <v>3.6064333333333334</v>
      </c>
      <c r="BN40" s="40">
        <v>3.1263699207280804</v>
      </c>
      <c r="BO40" s="40">
        <v>4.5216666666666662E-2</v>
      </c>
      <c r="BP40" s="40">
        <v>4.5533333333333342E-2</v>
      </c>
      <c r="BQ40" s="40">
        <v>1.9396166666666668</v>
      </c>
      <c r="BR40" s="61">
        <v>1.1535529783031735</v>
      </c>
      <c r="BS40" s="62">
        <v>4019.3433333333328</v>
      </c>
      <c r="BT40" s="41">
        <v>2397.9299999999998</v>
      </c>
      <c r="BU40" s="41">
        <v>2746.36</v>
      </c>
      <c r="BV40" s="41"/>
      <c r="BW40" s="39">
        <v>3.4135319865001672</v>
      </c>
      <c r="BX40" s="40">
        <v>2.6263036481721329</v>
      </c>
      <c r="BY40" s="40">
        <v>2.7191217384665687</v>
      </c>
      <c r="BZ40" s="52">
        <v>4.3265833333333328</v>
      </c>
      <c r="CA40" s="40">
        <v>4.0177985965317777</v>
      </c>
      <c r="CB40" s="40">
        <v>8.0133333333333348E-2</v>
      </c>
      <c r="CC40" s="40">
        <v>9.006666666666667E-2</v>
      </c>
      <c r="CD40" s="40">
        <v>1.8627833333333335</v>
      </c>
      <c r="CE40" s="61">
        <v>1.0768542099318026</v>
      </c>
      <c r="CF40" s="62">
        <v>4577.71</v>
      </c>
      <c r="CG40" s="56">
        <v>2629.353333333333</v>
      </c>
      <c r="CH40" s="67">
        <v>2225.38</v>
      </c>
      <c r="CI40" s="67">
        <v>2703.46</v>
      </c>
      <c r="CJ40" s="55">
        <f t="shared" si="4"/>
        <v>0.23790684585681748</v>
      </c>
      <c r="CK40" s="44"/>
      <c r="CL40" s="44"/>
      <c r="CM40" s="43"/>
      <c r="CN40" s="25"/>
      <c r="CO40" s="120"/>
      <c r="CP40" s="127"/>
      <c r="CQ40" s="126"/>
      <c r="CR40" s="127"/>
      <c r="CS40" s="126"/>
      <c r="CT40" s="121"/>
      <c r="CU40" s="126"/>
      <c r="CV40" s="127"/>
      <c r="CW40" s="126"/>
      <c r="CX40" s="127"/>
      <c r="CY40" s="126"/>
      <c r="CZ40" s="127"/>
      <c r="DA40" s="126"/>
      <c r="DB40" s="127"/>
      <c r="DC40" s="126"/>
      <c r="DD40" s="127"/>
      <c r="DE40" s="126"/>
      <c r="DF40" s="122"/>
      <c r="DG40" s="114"/>
      <c r="DH40" s="115"/>
    </row>
    <row r="41" spans="1:112">
      <c r="A41" s="1">
        <v>37</v>
      </c>
      <c r="B41" s="958"/>
      <c r="C41" s="958"/>
      <c r="D41" s="2" t="s">
        <v>23</v>
      </c>
      <c r="E41" s="2" t="s">
        <v>58</v>
      </c>
      <c r="F41" s="6">
        <v>1855.34</v>
      </c>
      <c r="G41" s="7">
        <v>25.659999847412099</v>
      </c>
      <c r="H41" s="7">
        <v>27.420000076293899</v>
      </c>
      <c r="I41" s="7">
        <v>33.029998779296797</v>
      </c>
      <c r="J41" s="7">
        <v>12.7739139239893</v>
      </c>
      <c r="K41" s="7">
        <v>0.26271499999999998</v>
      </c>
      <c r="L41" s="7">
        <v>2.6752663882580601</v>
      </c>
      <c r="M41" s="7">
        <v>2.3335301625845499</v>
      </c>
      <c r="N41" s="8">
        <v>0.14724499999999999</v>
      </c>
      <c r="O41" s="13"/>
      <c r="P41" s="86" t="s">
        <v>112</v>
      </c>
      <c r="Q41" s="96" t="s">
        <v>185</v>
      </c>
      <c r="R41" s="106" t="s">
        <v>96</v>
      </c>
      <c r="S41" s="13"/>
      <c r="T41" s="68">
        <v>2.336682124219684</v>
      </c>
      <c r="U41" s="52">
        <v>3.1293666666666669</v>
      </c>
      <c r="V41" s="40">
        <v>2.728682882143052</v>
      </c>
      <c r="W41" s="40">
        <v>6.7583333333333329E-2</v>
      </c>
      <c r="X41" s="40">
        <v>5.308333333333333E-2</v>
      </c>
      <c r="Y41" s="40">
        <v>1.7844500000000001</v>
      </c>
      <c r="Z41" s="40">
        <v>1.1470157864958661</v>
      </c>
      <c r="AA41" s="40"/>
      <c r="AB41" s="40"/>
      <c r="AC41" s="40"/>
      <c r="AD41" s="40"/>
      <c r="AE41" s="40"/>
      <c r="AF41" s="53"/>
      <c r="AG41" s="41">
        <v>3226.5266666666666</v>
      </c>
      <c r="AH41" s="41">
        <v>2046.77</v>
      </c>
      <c r="AI41" s="41">
        <v>2233.41</v>
      </c>
      <c r="AJ41" s="13"/>
      <c r="AK41" s="41"/>
      <c r="AL41" s="43"/>
      <c r="AM41" s="57"/>
      <c r="AN41" s="58">
        <v>18.914818293475903</v>
      </c>
      <c r="AO41" s="57">
        <v>13.228614004650469</v>
      </c>
      <c r="AP41" s="40">
        <v>2.3379388213161167</v>
      </c>
      <c r="AQ41" s="40">
        <v>2.6943661144716735</v>
      </c>
      <c r="AR41" s="52">
        <v>4.2585333333333333</v>
      </c>
      <c r="AS41" s="40">
        <v>3.777038648934949</v>
      </c>
      <c r="AT41" s="40">
        <v>6.6000000000000003E-2</v>
      </c>
      <c r="AU41" s="40">
        <v>5.8516666666666675E-2</v>
      </c>
      <c r="AV41" s="40">
        <v>2.3619166666666667</v>
      </c>
      <c r="AW41" s="40">
        <v>1.127479416853242</v>
      </c>
      <c r="AX41" s="40"/>
      <c r="AY41" s="40"/>
      <c r="AZ41" s="17"/>
      <c r="BA41" s="40"/>
      <c r="BB41" s="40"/>
      <c r="BC41" s="53"/>
      <c r="BD41" s="62">
        <v>18.158549035458257</v>
      </c>
      <c r="BE41" s="41">
        <v>33.08335089937075</v>
      </c>
      <c r="BF41" s="41"/>
      <c r="BG41" s="42"/>
      <c r="BH41" s="63"/>
      <c r="BI41" s="41">
        <v>3712.8666666666668</v>
      </c>
      <c r="BJ41" s="56">
        <v>1986.2699999999998</v>
      </c>
      <c r="BK41" s="42"/>
      <c r="BL41" s="68">
        <v>2.3327730219756004</v>
      </c>
      <c r="BM41" s="52">
        <v>3.1459333333333328</v>
      </c>
      <c r="BN41" s="40">
        <v>2.7875654637026992</v>
      </c>
      <c r="BO41" s="40">
        <v>3.7116666666666666E-2</v>
      </c>
      <c r="BP41" s="40">
        <v>4.3183333333333337E-2</v>
      </c>
      <c r="BQ41" s="40">
        <v>1.6834833333333332</v>
      </c>
      <c r="BR41" s="61">
        <v>1.1285594452568</v>
      </c>
      <c r="BS41" s="62">
        <v>3102.5766666666664</v>
      </c>
      <c r="BT41" s="41">
        <v>1901.39</v>
      </c>
      <c r="BU41" s="41">
        <v>2161.54</v>
      </c>
      <c r="BV41" s="41"/>
      <c r="BW41" s="39">
        <v>13.168739919541736</v>
      </c>
      <c r="BX41" s="40">
        <v>2.3459538467955738</v>
      </c>
      <c r="BY41" s="40">
        <v>2.7017388030782943</v>
      </c>
      <c r="BZ41" s="52">
        <v>4.1036999999999999</v>
      </c>
      <c r="CA41" s="40">
        <v>3.7118303293369417</v>
      </c>
      <c r="CB41" s="40">
        <v>7.9750000000000001E-2</v>
      </c>
      <c r="CC41" s="40">
        <v>6.8166666666666667E-2</v>
      </c>
      <c r="CD41" s="40">
        <v>1.8955000000000002</v>
      </c>
      <c r="CE41" s="61">
        <v>1.1055731636130737</v>
      </c>
      <c r="CF41" s="62">
        <v>3509.9966666666664</v>
      </c>
      <c r="CG41" s="56">
        <v>2006.5066666666669</v>
      </c>
      <c r="CH41" s="44"/>
      <c r="CI41" s="44"/>
      <c r="CJ41" s="55"/>
      <c r="CK41" s="44"/>
      <c r="CL41" s="44"/>
      <c r="CM41" s="43"/>
      <c r="CN41" s="25"/>
      <c r="CO41" s="120"/>
      <c r="CP41" s="127"/>
      <c r="CQ41" s="126"/>
      <c r="CR41" s="127"/>
      <c r="CS41" s="126"/>
      <c r="CT41" s="121"/>
      <c r="CU41" s="126"/>
      <c r="CV41" s="127"/>
      <c r="CW41" s="126"/>
      <c r="CX41" s="127"/>
      <c r="CY41" s="126"/>
      <c r="CZ41" s="127"/>
      <c r="DA41" s="126"/>
      <c r="DB41" s="127"/>
      <c r="DC41" s="126"/>
      <c r="DD41" s="127"/>
      <c r="DE41" s="126"/>
      <c r="DF41" s="122"/>
      <c r="DG41" s="114"/>
      <c r="DH41" s="115"/>
    </row>
    <row r="42" spans="1:112">
      <c r="A42" s="1">
        <v>38</v>
      </c>
      <c r="B42" s="958"/>
      <c r="C42" s="958"/>
      <c r="D42" s="2" t="s">
        <v>23</v>
      </c>
      <c r="E42" s="2" t="s">
        <v>59</v>
      </c>
      <c r="F42" s="6">
        <v>1855.5</v>
      </c>
      <c r="G42" s="7">
        <v>25.610000610351499</v>
      </c>
      <c r="H42" s="7">
        <v>26.860000610351499</v>
      </c>
      <c r="I42" s="7">
        <v>32.069999694824197</v>
      </c>
      <c r="J42" s="7">
        <v>12.8677572691939</v>
      </c>
      <c r="K42" s="7">
        <v>0.36477199999999999</v>
      </c>
      <c r="L42" s="7">
        <v>2.66488712246634</v>
      </c>
      <c r="M42" s="7">
        <v>2.32197591604936</v>
      </c>
      <c r="N42" s="8">
        <v>0.22090650000000001</v>
      </c>
      <c r="O42" s="13"/>
      <c r="P42" s="86" t="s">
        <v>112</v>
      </c>
      <c r="Q42" s="96" t="s">
        <v>185</v>
      </c>
      <c r="R42" s="106" t="s">
        <v>96</v>
      </c>
      <c r="S42" s="13"/>
      <c r="T42" s="68">
        <v>2.3392241446503852</v>
      </c>
      <c r="U42" s="52">
        <v>3.232216666666667</v>
      </c>
      <c r="V42" s="40">
        <v>2.8437024003349114</v>
      </c>
      <c r="W42" s="40">
        <v>6.3799999999999996E-2</v>
      </c>
      <c r="X42" s="40">
        <v>3.7566666666666665E-2</v>
      </c>
      <c r="Y42" s="40">
        <v>1.8431999999999999</v>
      </c>
      <c r="Z42" s="40">
        <v>1.1367929158924492</v>
      </c>
      <c r="AA42" s="40">
        <v>3.2055033000000002</v>
      </c>
      <c r="AB42" s="40">
        <v>3.0033656</v>
      </c>
      <c r="AC42" s="40">
        <f t="shared" si="0"/>
        <v>3.2055033000000002</v>
      </c>
      <c r="AD42" s="40">
        <f t="shared" si="3"/>
        <v>2.8139746189820984</v>
      </c>
      <c r="AE42" s="40">
        <f t="shared" si="1"/>
        <v>1.139137246788505</v>
      </c>
      <c r="AF42" s="53">
        <v>2.3333333333333002</v>
      </c>
      <c r="AG42" s="41">
        <v>3542.8033333333333</v>
      </c>
      <c r="AH42" s="41">
        <v>2123.4699999999998</v>
      </c>
      <c r="AI42" s="41">
        <v>2482.6</v>
      </c>
      <c r="AJ42" s="41">
        <v>2041.33</v>
      </c>
      <c r="AK42" s="41">
        <v>2360.8249999999998</v>
      </c>
      <c r="AL42" s="43">
        <f t="shared" si="2"/>
        <v>0.16876133958272163</v>
      </c>
      <c r="AM42" s="57"/>
      <c r="AN42" s="58">
        <v>19.158566446538547</v>
      </c>
      <c r="AO42" s="57">
        <v>13.223847782622469</v>
      </c>
      <c r="AP42" s="40">
        <v>2.3348875134480882</v>
      </c>
      <c r="AQ42" s="40">
        <v>2.6907018273858321</v>
      </c>
      <c r="AR42" s="52">
        <v>4.8742999999999999</v>
      </c>
      <c r="AS42" s="40">
        <v>4.6989068461112371</v>
      </c>
      <c r="AT42" s="40">
        <v>6.1116666666666666E-2</v>
      </c>
      <c r="AU42" s="40">
        <v>6.5650000000000014E-2</v>
      </c>
      <c r="AV42" s="40">
        <v>2.5643000000000002</v>
      </c>
      <c r="AW42" s="40">
        <v>1.0373263739062877</v>
      </c>
      <c r="AX42" s="40"/>
      <c r="AY42" s="40"/>
      <c r="AZ42" s="17"/>
      <c r="BA42" s="40"/>
      <c r="BB42" s="40"/>
      <c r="BC42" s="53"/>
      <c r="BD42" s="62">
        <v>18.001029707824475</v>
      </c>
      <c r="BE42" s="41">
        <v>32.796363917130847</v>
      </c>
      <c r="BF42" s="41"/>
      <c r="BG42" s="42"/>
      <c r="BH42" s="63"/>
      <c r="BI42" s="41">
        <v>3724.8833333333332</v>
      </c>
      <c r="BJ42" s="56">
        <v>1955.2566666666669</v>
      </c>
      <c r="BK42" s="42"/>
      <c r="BL42" s="68">
        <v>2.3331596516642255</v>
      </c>
      <c r="BM42" s="52">
        <v>3.1715833333333334</v>
      </c>
      <c r="BN42" s="40">
        <v>2.7901324456764498</v>
      </c>
      <c r="BO42" s="40">
        <v>3.9633333333333333E-2</v>
      </c>
      <c r="BP42" s="40">
        <v>4.1999999999999996E-2</v>
      </c>
      <c r="BQ42" s="40">
        <v>1.8139333333333334</v>
      </c>
      <c r="BR42" s="61">
        <v>1.1367142582238254</v>
      </c>
      <c r="BS42" s="62">
        <v>3156.3933333333334</v>
      </c>
      <c r="BT42" s="41">
        <v>1779.39</v>
      </c>
      <c r="BU42" s="41">
        <v>2140.58</v>
      </c>
      <c r="BV42" s="41"/>
      <c r="BW42" s="39">
        <v>13.239306732076475</v>
      </c>
      <c r="BX42" s="40">
        <v>2.3427133995037224</v>
      </c>
      <c r="BY42" s="40">
        <v>2.7002013368764213</v>
      </c>
      <c r="BZ42" s="52">
        <v>4.1114166666666669</v>
      </c>
      <c r="CA42" s="40">
        <v>3.7696314247589706</v>
      </c>
      <c r="CB42" s="40">
        <v>7.1399999999999991E-2</v>
      </c>
      <c r="CC42" s="40">
        <v>5.2333333333333336E-2</v>
      </c>
      <c r="CD42" s="40">
        <v>1.9585999999999999</v>
      </c>
      <c r="CE42" s="61">
        <v>1.0906680795535733</v>
      </c>
      <c r="CF42" s="62">
        <v>3680.5366666666669</v>
      </c>
      <c r="CG42" s="56">
        <v>2015.8966666666668</v>
      </c>
      <c r="CH42" s="67">
        <v>1784.86</v>
      </c>
      <c r="CI42" s="67">
        <v>2080.36</v>
      </c>
      <c r="CJ42" s="55">
        <f t="shared" si="4"/>
        <v>0.17926412845854486</v>
      </c>
      <c r="CK42" s="44">
        <v>1859.8591549295772</v>
      </c>
      <c r="CL42" s="44">
        <v>2031.538461538461</v>
      </c>
      <c r="CM42" s="43">
        <f t="shared" si="5"/>
        <v>9.6568047337277918E-2</v>
      </c>
      <c r="CN42" s="25"/>
      <c r="CO42" s="120"/>
      <c r="CP42" s="127"/>
      <c r="CQ42" s="126"/>
      <c r="CR42" s="127"/>
      <c r="CS42" s="126"/>
      <c r="CT42" s="121"/>
      <c r="CU42" s="126"/>
      <c r="CV42" s="127"/>
      <c r="CW42" s="126"/>
      <c r="CX42" s="127"/>
      <c r="CY42" s="126"/>
      <c r="CZ42" s="127"/>
      <c r="DA42" s="126"/>
      <c r="DB42" s="127"/>
      <c r="DC42" s="126"/>
      <c r="DD42" s="127"/>
      <c r="DE42" s="126"/>
      <c r="DF42" s="122"/>
      <c r="DG42" s="114"/>
      <c r="DH42" s="115"/>
    </row>
    <row r="43" spans="1:112">
      <c r="A43" s="1">
        <v>39</v>
      </c>
      <c r="B43" s="958"/>
      <c r="C43" s="958"/>
      <c r="D43" s="2" t="s">
        <v>23</v>
      </c>
      <c r="E43" s="2" t="s">
        <v>60</v>
      </c>
      <c r="F43" s="6">
        <v>1855.68</v>
      </c>
      <c r="G43" s="7">
        <v>25.7000007629394</v>
      </c>
      <c r="H43" s="7">
        <v>26.829999923706001</v>
      </c>
      <c r="I43" s="7">
        <v>32.470001220703097</v>
      </c>
      <c r="J43" s="7">
        <v>11.6471805644585</v>
      </c>
      <c r="K43" s="7">
        <v>0.2327129</v>
      </c>
      <c r="L43" s="7">
        <v>2.6453077566532999</v>
      </c>
      <c r="M43" s="7">
        <v>2.3372039857502598</v>
      </c>
      <c r="N43" s="8">
        <v>0.13828009999999999</v>
      </c>
      <c r="O43" s="13"/>
      <c r="P43" s="86" t="s">
        <v>112</v>
      </c>
      <c r="Q43" s="96" t="s">
        <v>185</v>
      </c>
      <c r="R43" s="106" t="s">
        <v>96</v>
      </c>
      <c r="S43" s="13"/>
      <c r="T43" s="68">
        <v>2.3771877812810684</v>
      </c>
      <c r="U43" s="52">
        <v>3.2113000000000005</v>
      </c>
      <c r="V43" s="40">
        <v>2.9390012188482473</v>
      </c>
      <c r="W43" s="40">
        <v>5.2733333333333327E-2</v>
      </c>
      <c r="X43" s="40">
        <v>5.6599999999999998E-2</v>
      </c>
      <c r="Y43" s="40">
        <v>1.9276499999999999</v>
      </c>
      <c r="Z43" s="40">
        <v>1.0926510577503459</v>
      </c>
      <c r="AA43" s="40"/>
      <c r="AB43" s="40"/>
      <c r="AC43" s="40"/>
      <c r="AD43" s="40"/>
      <c r="AE43" s="40"/>
      <c r="AF43" s="53"/>
      <c r="AG43" s="41">
        <v>3656.1933333333332</v>
      </c>
      <c r="AH43" s="41">
        <v>2333.5500000000002</v>
      </c>
      <c r="AI43" s="41">
        <v>2487.9299999999998</v>
      </c>
      <c r="AJ43" s="13"/>
      <c r="AK43" s="41"/>
      <c r="AL43" s="43"/>
      <c r="AM43" s="57"/>
      <c r="AN43" s="58">
        <v>18.721698463365748</v>
      </c>
      <c r="AO43" s="57">
        <v>12.190268421750883</v>
      </c>
      <c r="AP43" s="40">
        <v>2.3697721951356274</v>
      </c>
      <c r="AQ43" s="40">
        <v>2.6987580448573323</v>
      </c>
      <c r="AR43" s="52">
        <v>4.5781000000000001</v>
      </c>
      <c r="AS43" s="40">
        <v>4.1559735271061014</v>
      </c>
      <c r="AT43" s="40">
        <v>5.1600000000000007E-2</v>
      </c>
      <c r="AU43" s="40">
        <v>4.5350000000000001E-2</v>
      </c>
      <c r="AV43" s="40">
        <v>2.4944500000000001</v>
      </c>
      <c r="AW43" s="40">
        <v>1.1015710206382943</v>
      </c>
      <c r="AX43" s="40"/>
      <c r="AY43" s="40"/>
      <c r="AZ43" s="17"/>
      <c r="BA43" s="40"/>
      <c r="BB43" s="40"/>
      <c r="BC43" s="53"/>
      <c r="BD43" s="62">
        <v>17.982149162972618</v>
      </c>
      <c r="BE43" s="41">
        <v>32.761965150506626</v>
      </c>
      <c r="BF43" s="41"/>
      <c r="BG43" s="42"/>
      <c r="BH43" s="63"/>
      <c r="BI43" s="41">
        <v>3830.3633333333332</v>
      </c>
      <c r="BJ43" s="56">
        <v>2029.2</v>
      </c>
      <c r="BK43" s="42"/>
      <c r="BL43" s="68">
        <v>2.3722274634197551</v>
      </c>
      <c r="BM43" s="52">
        <v>3.1729666666666665</v>
      </c>
      <c r="BN43" s="40">
        <v>2.861034825802701</v>
      </c>
      <c r="BO43" s="40">
        <v>3.9116666666666668E-2</v>
      </c>
      <c r="BP43" s="40">
        <v>3.6566666666666664E-2</v>
      </c>
      <c r="BQ43" s="40">
        <v>1.8211166666666667</v>
      </c>
      <c r="BR43" s="61">
        <v>1.10902762806337</v>
      </c>
      <c r="BS43" s="62">
        <v>3488.5233333333331</v>
      </c>
      <c r="BT43" s="41">
        <v>2061.04</v>
      </c>
      <c r="BU43" s="41">
        <v>2333.96</v>
      </c>
      <c r="BV43" s="41"/>
      <c r="BW43" s="39">
        <v>12.240865804150674</v>
      </c>
      <c r="BX43" s="40">
        <v>2.3761875412603874</v>
      </c>
      <c r="BY43" s="40">
        <v>2.7076241841191409</v>
      </c>
      <c r="BZ43" s="52">
        <v>3.9356333333333331</v>
      </c>
      <c r="CA43" s="40">
        <v>3.6086557758598783</v>
      </c>
      <c r="CB43" s="40">
        <v>9.1850000000000001E-2</v>
      </c>
      <c r="CC43" s="40">
        <v>6.724999999999999E-2</v>
      </c>
      <c r="CD43" s="40">
        <v>1.9240333333333333</v>
      </c>
      <c r="CE43" s="61">
        <v>1.0906092400557494</v>
      </c>
      <c r="CF43" s="62">
        <v>3792.5599999999995</v>
      </c>
      <c r="CG43" s="56">
        <v>2077.6166666666668</v>
      </c>
      <c r="CH43" s="44"/>
      <c r="CI43" s="44"/>
      <c r="CJ43" s="55"/>
      <c r="CK43" s="44"/>
      <c r="CL43" s="44"/>
      <c r="CM43" s="43"/>
      <c r="CN43" s="25"/>
      <c r="CO43" s="120"/>
      <c r="CP43" s="127"/>
      <c r="CQ43" s="126"/>
      <c r="CR43" s="127"/>
      <c r="CS43" s="126"/>
      <c r="CT43" s="121"/>
      <c r="CU43" s="126"/>
      <c r="CV43" s="127"/>
      <c r="CW43" s="126"/>
      <c r="CX43" s="127"/>
      <c r="CY43" s="126"/>
      <c r="CZ43" s="127"/>
      <c r="DA43" s="126"/>
      <c r="DB43" s="127"/>
      <c r="DC43" s="126"/>
      <c r="DD43" s="127"/>
      <c r="DE43" s="126"/>
      <c r="DF43" s="122"/>
      <c r="DG43" s="114"/>
      <c r="DH43" s="115"/>
    </row>
    <row r="44" spans="1:112">
      <c r="A44" s="1">
        <v>40</v>
      </c>
      <c r="B44" s="958"/>
      <c r="C44" s="958"/>
      <c r="D44" s="2" t="s">
        <v>23</v>
      </c>
      <c r="E44" s="2" t="s">
        <v>61</v>
      </c>
      <c r="F44" s="6">
        <v>1856.03</v>
      </c>
      <c r="G44" s="7">
        <v>25.520000457763601</v>
      </c>
      <c r="H44" s="7">
        <v>27.620000839233398</v>
      </c>
      <c r="I44" s="7">
        <v>32.119998931884702</v>
      </c>
      <c r="J44" s="7">
        <v>14.9095919371753</v>
      </c>
      <c r="K44" s="7">
        <v>0.43152679999999999</v>
      </c>
      <c r="L44" s="7">
        <v>2.6763789975520398</v>
      </c>
      <c r="M44" s="7">
        <v>2.27734181032476</v>
      </c>
      <c r="N44" s="8">
        <v>0.26300040000000002</v>
      </c>
      <c r="O44" s="13"/>
      <c r="P44" s="86" t="s">
        <v>112</v>
      </c>
      <c r="Q44" s="96" t="s">
        <v>185</v>
      </c>
      <c r="R44" s="106" t="s">
        <v>96</v>
      </c>
      <c r="S44" s="13"/>
      <c r="T44" s="68">
        <v>2.2764657068021754</v>
      </c>
      <c r="U44" s="52">
        <v>3.042016666666667</v>
      </c>
      <c r="V44" s="40">
        <v>2.6797328519765067</v>
      </c>
      <c r="W44" s="40">
        <v>4.3450000000000003E-2</v>
      </c>
      <c r="X44" s="40">
        <v>4.0016666666666659E-2</v>
      </c>
      <c r="Y44" s="40">
        <v>1.7663833333333336</v>
      </c>
      <c r="Z44" s="40">
        <v>1.1351873040565845</v>
      </c>
      <c r="AA44" s="40"/>
      <c r="AB44" s="40"/>
      <c r="AC44" s="40"/>
      <c r="AD44" s="40"/>
      <c r="AE44" s="40"/>
      <c r="AF44" s="53"/>
      <c r="AG44" s="41">
        <v>3086.5499999999997</v>
      </c>
      <c r="AH44" s="41">
        <v>1923.72</v>
      </c>
      <c r="AI44" s="41">
        <v>2086.04</v>
      </c>
      <c r="AJ44" s="41"/>
      <c r="AK44" s="41"/>
      <c r="AL44" s="43"/>
      <c r="AM44" s="57"/>
      <c r="AN44" s="58">
        <v>22.211815561959654</v>
      </c>
      <c r="AO44" s="57">
        <v>15.176653953615338</v>
      </c>
      <c r="AP44" s="40">
        <v>2.277625705629275</v>
      </c>
      <c r="AQ44" s="40">
        <v>2.6851401315668233</v>
      </c>
      <c r="AR44" s="52">
        <v>4.7702333333333335</v>
      </c>
      <c r="AS44" s="40">
        <v>4.5938938391087314</v>
      </c>
      <c r="AT44" s="40">
        <v>4.7883333333333326E-2</v>
      </c>
      <c r="AU44" s="40">
        <v>3.5716666666666667E-2</v>
      </c>
      <c r="AV44" s="40">
        <v>2.6574999999999998</v>
      </c>
      <c r="AW44" s="40">
        <v>1.038385626747268</v>
      </c>
      <c r="AX44" s="40"/>
      <c r="AY44" s="40"/>
      <c r="AZ44" s="17"/>
      <c r="BA44" s="40"/>
      <c r="BB44" s="40"/>
      <c r="BC44" s="53"/>
      <c r="BD44" s="62">
        <v>15.9342911370131</v>
      </c>
      <c r="BE44" s="41">
        <v>29.030939861392621</v>
      </c>
      <c r="BF44" s="41"/>
      <c r="BG44" s="42"/>
      <c r="BH44" s="63"/>
      <c r="BI44" s="41">
        <v>3520.91</v>
      </c>
      <c r="BJ44" s="56">
        <v>1928.3</v>
      </c>
      <c r="BK44" s="42"/>
      <c r="BL44" s="68">
        <v>2.2733879115003024</v>
      </c>
      <c r="BM44" s="52">
        <v>2.9962499999999999</v>
      </c>
      <c r="BN44" s="40">
        <v>2.659045422426181</v>
      </c>
      <c r="BO44" s="40">
        <v>4.2799999999999998E-2</v>
      </c>
      <c r="BP44" s="40">
        <v>3.6733333333333333E-2</v>
      </c>
      <c r="BQ44" s="40">
        <v>1.6548166666666666</v>
      </c>
      <c r="BR44" s="61">
        <v>1.126814147186002</v>
      </c>
      <c r="BS44" s="62">
        <v>3009.64</v>
      </c>
      <c r="BT44" s="41">
        <v>1807.87</v>
      </c>
      <c r="BU44" s="41">
        <v>2085.4</v>
      </c>
      <c r="BV44" s="41"/>
      <c r="BW44" s="39">
        <v>15.16593809783461</v>
      </c>
      <c r="BX44" s="40">
        <v>2.284733547129008</v>
      </c>
      <c r="BY44" s="40">
        <v>2.6931794799167692</v>
      </c>
      <c r="BZ44" s="52">
        <v>4.2457333333333338</v>
      </c>
      <c r="CA44" s="40">
        <v>3.8697157933716455</v>
      </c>
      <c r="CB44" s="40">
        <v>9.8716666666666661E-2</v>
      </c>
      <c r="CC44" s="40">
        <v>6.7383333333333337E-2</v>
      </c>
      <c r="CD44" s="40">
        <v>1.9536666666666669</v>
      </c>
      <c r="CE44" s="61">
        <v>1.0971692909866302</v>
      </c>
      <c r="CF44" s="62">
        <v>3250.5866666666661</v>
      </c>
      <c r="CG44" s="56">
        <v>1910.3333333333333</v>
      </c>
      <c r="CH44" s="44"/>
      <c r="CI44" s="44"/>
      <c r="CJ44" s="55"/>
      <c r="CK44" s="44"/>
      <c r="CL44" s="44"/>
      <c r="CM44" s="43"/>
      <c r="CN44" s="25"/>
      <c r="CO44" s="120"/>
      <c r="CP44" s="127"/>
      <c r="CQ44" s="126"/>
      <c r="CR44" s="127"/>
      <c r="CS44" s="126"/>
      <c r="CT44" s="121"/>
      <c r="CU44" s="126"/>
      <c r="CV44" s="127"/>
      <c r="CW44" s="126"/>
      <c r="CX44" s="127"/>
      <c r="CY44" s="126"/>
      <c r="CZ44" s="127"/>
      <c r="DA44" s="126"/>
      <c r="DB44" s="127"/>
      <c r="DC44" s="126"/>
      <c r="DD44" s="127"/>
      <c r="DE44" s="126"/>
      <c r="DF44" s="122"/>
      <c r="DG44" s="114"/>
      <c r="DH44" s="115"/>
    </row>
    <row r="45" spans="1:112">
      <c r="A45" s="1">
        <v>41</v>
      </c>
      <c r="B45" s="958"/>
      <c r="C45" s="958"/>
      <c r="D45" s="2" t="s">
        <v>23</v>
      </c>
      <c r="E45" s="2" t="s">
        <v>62</v>
      </c>
      <c r="F45" s="6">
        <v>1856.26</v>
      </c>
      <c r="G45" s="7">
        <v>25.530000686645501</v>
      </c>
      <c r="H45" s="7">
        <v>27.120000839233398</v>
      </c>
      <c r="I45" s="7">
        <v>31.889999389648398</v>
      </c>
      <c r="J45" s="7">
        <v>14.0116010892578</v>
      </c>
      <c r="K45" s="7">
        <v>0.39127489999999998</v>
      </c>
      <c r="L45" s="7">
        <v>2.6759834108330498</v>
      </c>
      <c r="M45" s="7">
        <v>2.3010352900924098</v>
      </c>
      <c r="N45" s="8">
        <v>0.23552419999999999</v>
      </c>
      <c r="O45" s="13"/>
      <c r="P45" s="86" t="s">
        <v>109</v>
      </c>
      <c r="Q45" s="96" t="s">
        <v>183</v>
      </c>
      <c r="R45" s="106" t="s">
        <v>96</v>
      </c>
      <c r="S45" s="13"/>
      <c r="T45" s="68">
        <v>2.2980671663576171</v>
      </c>
      <c r="U45" s="52">
        <v>3.1395666666666671</v>
      </c>
      <c r="V45" s="40">
        <v>2.9663574610984775</v>
      </c>
      <c r="W45" s="40">
        <v>4.7850000000000004E-2</v>
      </c>
      <c r="X45" s="40">
        <v>4.3366666666666664E-2</v>
      </c>
      <c r="Y45" s="40">
        <v>1.9028</v>
      </c>
      <c r="Z45" s="40">
        <v>1.058385602079233</v>
      </c>
      <c r="AA45" s="40">
        <v>3.1832159999999998</v>
      </c>
      <c r="AB45" s="40">
        <v>2.9310668999999998</v>
      </c>
      <c r="AC45" s="40">
        <f t="shared" si="0"/>
        <v>3.1832159999999998</v>
      </c>
      <c r="AD45" s="40">
        <f t="shared" si="3"/>
        <v>2.6988910498928158</v>
      </c>
      <c r="AE45" s="40">
        <f t="shared" si="1"/>
        <v>1.1794533166229213</v>
      </c>
      <c r="AF45" s="53">
        <v>38.708333333333002</v>
      </c>
      <c r="AG45" s="41">
        <v>3369.7533333333336</v>
      </c>
      <c r="AH45" s="41">
        <v>1755.96</v>
      </c>
      <c r="AI45" s="41">
        <v>2241.87</v>
      </c>
      <c r="AJ45" s="41">
        <v>1721.75</v>
      </c>
      <c r="AK45" s="41">
        <v>2402.63</v>
      </c>
      <c r="AL45" s="43">
        <f t="shared" si="2"/>
        <v>0.47365166765902539</v>
      </c>
      <c r="AM45" s="57"/>
      <c r="AN45" s="58">
        <v>20.386360310259036</v>
      </c>
      <c r="AO45" s="57">
        <v>14.1074505680656</v>
      </c>
      <c r="AP45" s="57">
        <v>2.3037917043916787</v>
      </c>
      <c r="AQ45" s="57">
        <v>2.6821787449880281</v>
      </c>
      <c r="AR45" s="52">
        <v>4.9026166666666668</v>
      </c>
      <c r="AS45" s="40">
        <v>4.6774954064212872</v>
      </c>
      <c r="AT45" s="40">
        <v>5.1250000000000004E-2</v>
      </c>
      <c r="AU45" s="40">
        <v>4.2849999999999999E-2</v>
      </c>
      <c r="AV45" s="40">
        <v>2.67035</v>
      </c>
      <c r="AW45" s="40">
        <v>1.0481285903426718</v>
      </c>
      <c r="AX45" s="40"/>
      <c r="AY45" s="40"/>
      <c r="AZ45" s="17"/>
      <c r="BA45" s="40"/>
      <c r="BB45" s="40"/>
      <c r="BC45" s="53"/>
      <c r="BD45" s="62">
        <v>16.543380325926485</v>
      </c>
      <c r="BE45" s="41">
        <v>30.140649195904221</v>
      </c>
      <c r="BF45" s="41"/>
      <c r="BG45" s="42"/>
      <c r="BH45" s="63"/>
      <c r="BI45" s="41">
        <v>3712.4599999999996</v>
      </c>
      <c r="BJ45" s="56">
        <v>1997.08</v>
      </c>
      <c r="BK45" s="42"/>
      <c r="BL45" s="68">
        <v>2.295411278688996</v>
      </c>
      <c r="BM45" s="52">
        <v>3.0976166666666662</v>
      </c>
      <c r="BN45" s="40">
        <v>2.934911257938452</v>
      </c>
      <c r="BO45" s="40">
        <v>4.0149999999999991E-2</v>
      </c>
      <c r="BP45" s="40">
        <v>3.7291666666666667E-2</v>
      </c>
      <c r="BQ45" s="40">
        <v>1.7659666666666667</v>
      </c>
      <c r="BR45" s="61">
        <v>1.0554379313132971</v>
      </c>
      <c r="BS45" s="62">
        <v>3329.91</v>
      </c>
      <c r="BT45" s="41">
        <v>1732.52</v>
      </c>
      <c r="BU45" s="41">
        <v>2339.63</v>
      </c>
      <c r="BV45" s="41"/>
      <c r="BW45" s="39">
        <v>14.422852956645887</v>
      </c>
      <c r="BX45" s="40">
        <v>2.3095653984146063</v>
      </c>
      <c r="BY45" s="40">
        <v>2.6988109304982566</v>
      </c>
      <c r="BZ45" s="52">
        <v>4.0831333333333335</v>
      </c>
      <c r="CA45" s="40">
        <v>3.8384789067899923</v>
      </c>
      <c r="CB45" s="40">
        <v>7.3166666666666672E-2</v>
      </c>
      <c r="CC45" s="40">
        <v>7.3366666666666677E-2</v>
      </c>
      <c r="CD45" s="40">
        <v>1.8888833333333332</v>
      </c>
      <c r="CE45" s="61">
        <v>1.0637373377539121</v>
      </c>
      <c r="CF45" s="62">
        <v>3685.5966666666664</v>
      </c>
      <c r="CG45" s="56">
        <v>2022.3500000000001</v>
      </c>
      <c r="CH45" s="67">
        <v>1859.02</v>
      </c>
      <c r="CI45" s="67">
        <v>2159.2800000000002</v>
      </c>
      <c r="CJ45" s="55">
        <f t="shared" si="4"/>
        <v>0.1745587879729375</v>
      </c>
      <c r="CK45" s="44"/>
      <c r="CL45" s="44"/>
      <c r="CM45" s="43"/>
      <c r="CN45" s="25"/>
      <c r="CO45" s="120"/>
      <c r="CP45" s="127"/>
      <c r="CQ45" s="126"/>
      <c r="CR45" s="127"/>
      <c r="CS45" s="126"/>
      <c r="CT45" s="121"/>
      <c r="CU45" s="126"/>
      <c r="CV45" s="127"/>
      <c r="CW45" s="126"/>
      <c r="CX45" s="127"/>
      <c r="CY45" s="126"/>
      <c r="CZ45" s="127"/>
      <c r="DA45" s="126"/>
      <c r="DB45" s="127"/>
      <c r="DC45" s="126"/>
      <c r="DD45" s="127"/>
      <c r="DE45" s="126"/>
      <c r="DF45" s="122"/>
      <c r="DG45" s="114"/>
      <c r="DH45" s="115"/>
    </row>
    <row r="46" spans="1:112">
      <c r="A46" s="1">
        <v>42</v>
      </c>
      <c r="B46" s="958"/>
      <c r="C46" s="958"/>
      <c r="D46" s="2" t="s">
        <v>23</v>
      </c>
      <c r="E46" s="2" t="s">
        <v>63</v>
      </c>
      <c r="F46" s="6">
        <v>1856.68</v>
      </c>
      <c r="G46" s="7">
        <v>25.530000686645501</v>
      </c>
      <c r="H46" s="7">
        <v>26.639999389648398</v>
      </c>
      <c r="I46" s="7">
        <v>30.889999389648398</v>
      </c>
      <c r="J46" s="7">
        <v>15.015555591869299</v>
      </c>
      <c r="K46" s="7">
        <v>0.56620910000000002</v>
      </c>
      <c r="L46" s="7">
        <v>2.6697926933623299</v>
      </c>
      <c r="M46" s="7">
        <v>2.26890848730284</v>
      </c>
      <c r="N46" s="8">
        <v>0.34995670000000001</v>
      </c>
      <c r="O46" s="13"/>
      <c r="P46" s="86" t="s">
        <v>109</v>
      </c>
      <c r="Q46" s="96" t="s">
        <v>183</v>
      </c>
      <c r="R46" s="106" t="s">
        <v>96</v>
      </c>
      <c r="S46" s="13"/>
      <c r="T46" s="68">
        <v>2.2692460771569145</v>
      </c>
      <c r="U46" s="52">
        <v>2.995883333333333</v>
      </c>
      <c r="V46" s="40">
        <v>2.5217734530857334</v>
      </c>
      <c r="W46" s="40">
        <v>7.6399999999999996E-2</v>
      </c>
      <c r="X46" s="40">
        <v>5.7200000000000001E-2</v>
      </c>
      <c r="Y46" s="40">
        <v>1.73695</v>
      </c>
      <c r="Z46" s="40">
        <v>1.18821776625585</v>
      </c>
      <c r="AA46" s="40"/>
      <c r="AB46" s="40"/>
      <c r="AC46" s="40"/>
      <c r="AD46" s="40"/>
      <c r="AE46" s="40"/>
      <c r="AF46" s="53"/>
      <c r="AG46" s="41">
        <v>3153.53</v>
      </c>
      <c r="AH46" s="41">
        <v>1997.55</v>
      </c>
      <c r="AI46" s="41">
        <v>2235.7399999999998</v>
      </c>
      <c r="AJ46" s="13"/>
      <c r="AK46" s="41"/>
      <c r="AL46" s="43"/>
      <c r="AM46" s="57"/>
      <c r="AN46" s="58">
        <v>21.446160734273562</v>
      </c>
      <c r="AO46" s="57">
        <v>15.051404867421686</v>
      </c>
      <c r="AP46" s="57">
        <v>2.2786127751606489</v>
      </c>
      <c r="AQ46" s="57">
        <v>2.6823430942023743</v>
      </c>
      <c r="AR46" s="52">
        <v>4.6889500000000002</v>
      </c>
      <c r="AS46" s="40">
        <v>4.1662565564311356</v>
      </c>
      <c r="AT46" s="40">
        <v>6.2800000000000009E-2</v>
      </c>
      <c r="AU46" s="40">
        <v>7.651666666666665E-2</v>
      </c>
      <c r="AV46" s="40">
        <v>2.5471833333333329</v>
      </c>
      <c r="AW46" s="40">
        <v>1.1254587749191831</v>
      </c>
      <c r="AX46" s="40"/>
      <c r="AY46" s="40"/>
      <c r="AZ46" s="17"/>
      <c r="BA46" s="40"/>
      <c r="BB46" s="40"/>
      <c r="BC46" s="53"/>
      <c r="BD46" s="62">
        <v>17.665397080373435</v>
      </c>
      <c r="BE46" s="41">
        <v>32.184869465368322</v>
      </c>
      <c r="BF46" s="41"/>
      <c r="BG46" s="42"/>
      <c r="BH46" s="63"/>
      <c r="BI46" s="41">
        <v>3532.8633333333332</v>
      </c>
      <c r="BJ46" s="56">
        <v>1957.7733333333333</v>
      </c>
      <c r="BK46" s="42"/>
      <c r="BL46" s="68">
        <v>2.2641800962712018</v>
      </c>
      <c r="BM46" s="52">
        <v>2.9794</v>
      </c>
      <c r="BN46" s="40">
        <v>2.534510572971441</v>
      </c>
      <c r="BO46" s="40">
        <v>8.4000000000000005E-2</v>
      </c>
      <c r="BP46" s="40">
        <v>8.9683333333333351E-2</v>
      </c>
      <c r="BQ46" s="40">
        <v>1.5366000000000002</v>
      </c>
      <c r="BR46" s="61">
        <v>1.1755326775011137</v>
      </c>
      <c r="BS46" s="62">
        <v>3133.9933333333333</v>
      </c>
      <c r="BT46" s="41">
        <v>1966.78</v>
      </c>
      <c r="BU46" s="41">
        <v>2197.7600000000002</v>
      </c>
      <c r="BV46" s="41"/>
      <c r="BW46" s="39">
        <v>15.176391554702521</v>
      </c>
      <c r="BX46" s="40">
        <v>2.2837765508637236</v>
      </c>
      <c r="BY46" s="40">
        <v>2.6923831616247789</v>
      </c>
      <c r="BZ46" s="52">
        <v>3.8796999999999997</v>
      </c>
      <c r="CA46" s="40">
        <v>3.4653309391046845</v>
      </c>
      <c r="CB46" s="40">
        <v>7.2133333333333327E-2</v>
      </c>
      <c r="CC46" s="40">
        <v>0.12041666666666666</v>
      </c>
      <c r="CD46" s="40">
        <v>1.6942666666666666</v>
      </c>
      <c r="CE46" s="61">
        <v>1.1195756099999998</v>
      </c>
      <c r="CF46" s="62">
        <v>3460.15</v>
      </c>
      <c r="CG46" s="56">
        <v>2018.04</v>
      </c>
      <c r="CH46" s="44"/>
      <c r="CI46" s="44"/>
      <c r="CJ46" s="55"/>
      <c r="CK46" s="44"/>
      <c r="CL46" s="44"/>
      <c r="CM46" s="43"/>
      <c r="CN46" s="25"/>
      <c r="CO46" s="120"/>
      <c r="CP46" s="127"/>
      <c r="CQ46" s="126"/>
      <c r="CR46" s="127"/>
      <c r="CS46" s="126"/>
      <c r="CT46" s="121"/>
      <c r="CU46" s="126"/>
      <c r="CV46" s="127"/>
      <c r="CW46" s="126"/>
      <c r="CX46" s="127"/>
      <c r="CY46" s="126"/>
      <c r="CZ46" s="127"/>
      <c r="DA46" s="126"/>
      <c r="DB46" s="127"/>
      <c r="DC46" s="126"/>
      <c r="DD46" s="127"/>
      <c r="DE46" s="126"/>
      <c r="DF46" s="122"/>
      <c r="DG46" s="114"/>
      <c r="DH46" s="115"/>
    </row>
    <row r="47" spans="1:112">
      <c r="A47" s="1">
        <v>43</v>
      </c>
      <c r="B47" s="958"/>
      <c r="C47" s="958"/>
      <c r="D47" s="2" t="s">
        <v>23</v>
      </c>
      <c r="E47" s="2" t="s">
        <v>64</v>
      </c>
      <c r="F47" s="6">
        <v>2056.58</v>
      </c>
      <c r="G47" s="7">
        <v>25.590000152587798</v>
      </c>
      <c r="H47" s="7">
        <v>27.9699993133544</v>
      </c>
      <c r="I47" s="7">
        <v>35.2299995422363</v>
      </c>
      <c r="J47" s="7">
        <v>8.1248503369224103</v>
      </c>
      <c r="K47" s="7">
        <v>0.36284899999999998</v>
      </c>
      <c r="L47" s="7">
        <v>2.67030602555664</v>
      </c>
      <c r="M47" s="7">
        <v>2.4533476574423498</v>
      </c>
      <c r="N47" s="8">
        <v>0.2254642</v>
      </c>
      <c r="O47" s="13"/>
      <c r="P47" s="86" t="s">
        <v>113</v>
      </c>
      <c r="Q47" s="94" t="s">
        <v>198</v>
      </c>
      <c r="R47" s="104" t="s">
        <v>94</v>
      </c>
      <c r="S47" s="13"/>
      <c r="T47" s="68">
        <v>2.4540982209105646</v>
      </c>
      <c r="U47" s="52">
        <v>2.899116666666667</v>
      </c>
      <c r="V47" s="40">
        <v>3.1448170913639251</v>
      </c>
      <c r="W47" s="40">
        <v>5.2216666666666661E-2</v>
      </c>
      <c r="X47" s="40">
        <v>4.9666666666666665E-2</v>
      </c>
      <c r="Y47" s="40">
        <v>2.1276666666666668</v>
      </c>
      <c r="Z47" s="40">
        <v>0.92186658083769557</v>
      </c>
      <c r="AA47" s="40">
        <v>3.0519489000000002</v>
      </c>
      <c r="AB47" s="40">
        <v>2.8302603999999998</v>
      </c>
      <c r="AC47" s="40">
        <f t="shared" si="0"/>
        <v>3.0519489000000002</v>
      </c>
      <c r="AD47" s="40">
        <f t="shared" si="3"/>
        <v>2.6246749845019224</v>
      </c>
      <c r="AE47" s="40">
        <f t="shared" si="1"/>
        <v>1.1627911714863852</v>
      </c>
      <c r="AF47" s="53">
        <v>53.541666666666998</v>
      </c>
      <c r="AG47" s="41">
        <v>3276.7233333333334</v>
      </c>
      <c r="AH47" s="41">
        <v>2130.56</v>
      </c>
      <c r="AI47" s="41">
        <v>2163.75</v>
      </c>
      <c r="AJ47" s="41">
        <v>1814.99</v>
      </c>
      <c r="AK47" s="41">
        <v>2261.9750000000004</v>
      </c>
      <c r="AL47" s="43">
        <f t="shared" si="2"/>
        <v>0.27659954641786028</v>
      </c>
      <c r="AM47" s="57"/>
      <c r="AN47" s="58">
        <v>14.651574106827026</v>
      </c>
      <c r="AO47" s="57">
        <v>8.5219093683422393</v>
      </c>
      <c r="AP47" s="57">
        <v>2.4536549052206782</v>
      </c>
      <c r="AQ47" s="57">
        <v>2.6905838305689449</v>
      </c>
      <c r="AR47" s="52">
        <v>4.3787833333333328</v>
      </c>
      <c r="AS47" s="40">
        <v>3.9730447118745587</v>
      </c>
      <c r="AT47" s="40">
        <v>6.2899999999999998E-2</v>
      </c>
      <c r="AU47" s="40">
        <v>5.2216666666666661E-2</v>
      </c>
      <c r="AV47" s="40">
        <v>2.6178333333333335</v>
      </c>
      <c r="AW47" s="40">
        <v>1.1021228430292038</v>
      </c>
      <c r="AX47" s="40"/>
      <c r="AY47" s="40"/>
      <c r="AZ47" s="17"/>
      <c r="BA47" s="40"/>
      <c r="BB47" s="40"/>
      <c r="BC47" s="53"/>
      <c r="BD47" s="62">
        <v>16.425011681540134</v>
      </c>
      <c r="BE47" s="41">
        <v>29.924991469613996</v>
      </c>
      <c r="BF47" s="41"/>
      <c r="BG47" s="42"/>
      <c r="BH47" s="63"/>
      <c r="BI47" s="41">
        <v>3478.2566666666667</v>
      </c>
      <c r="BJ47" s="110">
        <v>1870.3666666666668</v>
      </c>
      <c r="BK47" s="42"/>
      <c r="BL47" s="68">
        <v>2.4483243549758735</v>
      </c>
      <c r="BM47" s="52">
        <v>2.51145</v>
      </c>
      <c r="BN47" s="40">
        <v>2.6091148009892464</v>
      </c>
      <c r="BO47" s="40">
        <v>2.6716666666666666E-2</v>
      </c>
      <c r="BP47" s="40">
        <v>4.7116666666666668E-2</v>
      </c>
      <c r="BQ47" s="40">
        <v>2.1078999999999999</v>
      </c>
      <c r="BR47" s="61">
        <v>0.96256784065146661</v>
      </c>
      <c r="BS47" s="62">
        <v>2827.0666666666671</v>
      </c>
      <c r="BT47" s="41">
        <v>1963.6</v>
      </c>
      <c r="BU47" s="41">
        <v>1511.32</v>
      </c>
      <c r="BV47" s="41"/>
      <c r="BW47" s="39">
        <v>9.6242188134079907</v>
      </c>
      <c r="BX47" s="40">
        <v>2.4458347212076941</v>
      </c>
      <c r="BY47" s="40">
        <v>2.7062944177024204</v>
      </c>
      <c r="BZ47" s="52">
        <v>3.6229499999999994</v>
      </c>
      <c r="CA47" s="40">
        <v>3.2299293779930722</v>
      </c>
      <c r="CB47" s="40">
        <v>9.6466666666666659E-2</v>
      </c>
      <c r="CC47" s="40">
        <v>0.12304999999999999</v>
      </c>
      <c r="CD47" s="40">
        <v>2.2057666666666664</v>
      </c>
      <c r="CE47" s="61">
        <v>1.1216808716267139</v>
      </c>
      <c r="CF47" s="62">
        <v>3167</v>
      </c>
      <c r="CG47" s="110">
        <v>1854.2699999999998</v>
      </c>
      <c r="CH47" s="67">
        <v>1723.63</v>
      </c>
      <c r="CI47" s="67">
        <v>1998.77</v>
      </c>
      <c r="CJ47" s="55">
        <f t="shared" si="4"/>
        <v>0.17236881181937946</v>
      </c>
      <c r="CK47" s="44"/>
      <c r="CL47" s="44"/>
      <c r="CM47" s="43"/>
      <c r="CN47" s="25"/>
      <c r="CO47" s="120">
        <v>0</v>
      </c>
      <c r="CP47" s="127">
        <v>0</v>
      </c>
      <c r="CQ47" s="126">
        <v>4.34</v>
      </c>
      <c r="CR47" s="127">
        <v>0.77</v>
      </c>
      <c r="CS47" s="126">
        <v>40.71</v>
      </c>
      <c r="CT47" s="121">
        <v>1.75</v>
      </c>
      <c r="CU47" s="126">
        <v>1.57</v>
      </c>
      <c r="CV47" s="127">
        <v>0.23</v>
      </c>
      <c r="CW47" s="126">
        <v>7.0000000000000007E-2</v>
      </c>
      <c r="CX47" s="127">
        <v>0.05</v>
      </c>
      <c r="CY47" s="126">
        <v>0.09</v>
      </c>
      <c r="CZ47" s="127">
        <v>0.03</v>
      </c>
      <c r="DA47" s="126">
        <v>1.39</v>
      </c>
      <c r="DB47" s="127">
        <v>0.5</v>
      </c>
      <c r="DC47" s="126">
        <v>0.24</v>
      </c>
      <c r="DD47" s="127">
        <v>0.09</v>
      </c>
      <c r="DE47" s="126">
        <v>51.58</v>
      </c>
      <c r="DF47" s="122">
        <v>0.93</v>
      </c>
      <c r="DG47" s="114"/>
      <c r="DH47" s="115"/>
    </row>
    <row r="48" spans="1:112">
      <c r="A48" s="1">
        <v>44</v>
      </c>
      <c r="B48" s="958"/>
      <c r="C48" s="958"/>
      <c r="D48" s="2" t="s">
        <v>23</v>
      </c>
      <c r="E48" s="2" t="s">
        <v>65</v>
      </c>
      <c r="F48" s="6">
        <v>2056.8000000000002</v>
      </c>
      <c r="G48" s="7">
        <v>25.639999389648398</v>
      </c>
      <c r="H48" s="7">
        <v>27.850000381469702</v>
      </c>
      <c r="I48" s="7">
        <v>34.220001220703097</v>
      </c>
      <c r="J48" s="7">
        <v>9.6936292824578398</v>
      </c>
      <c r="K48" s="7">
        <v>0.44625880000000001</v>
      </c>
      <c r="L48" s="7">
        <v>2.6400077422980401</v>
      </c>
      <c r="M48" s="7">
        <v>2.3840951787314801</v>
      </c>
      <c r="N48" s="8">
        <v>0.2926684</v>
      </c>
      <c r="O48" s="13"/>
      <c r="P48" s="86" t="s">
        <v>114</v>
      </c>
      <c r="Q48" s="93" t="s">
        <v>171</v>
      </c>
      <c r="R48" s="103" t="s">
        <v>92</v>
      </c>
      <c r="S48" s="13"/>
      <c r="T48" s="68">
        <v>2.3967970727337398</v>
      </c>
      <c r="U48" s="52">
        <v>4.0532624999999998</v>
      </c>
      <c r="V48" s="40">
        <v>4.3432626982253275</v>
      </c>
      <c r="W48" s="40">
        <v>7.7570833333333339E-2</v>
      </c>
      <c r="X48" s="40">
        <v>9.2729166666666668E-2</v>
      </c>
      <c r="Y48" s="40">
        <v>2.0155500000000002</v>
      </c>
      <c r="Z48" s="40">
        <v>0.93379652062240937</v>
      </c>
      <c r="AA48" s="40">
        <v>4.1738400000000002</v>
      </c>
      <c r="AB48" s="40">
        <v>4.0308245999999999</v>
      </c>
      <c r="AC48" s="40">
        <f t="shared" si="0"/>
        <v>4.1738400000000002</v>
      </c>
      <c r="AD48" s="40">
        <f t="shared" si="3"/>
        <v>3.8927095806176468</v>
      </c>
      <c r="AE48" s="40">
        <f t="shared" si="1"/>
        <v>1.072219726018643</v>
      </c>
      <c r="AF48" s="53">
        <v>-75.875</v>
      </c>
      <c r="AG48" s="41">
        <v>4052.69</v>
      </c>
      <c r="AH48" s="41">
        <v>2495.06</v>
      </c>
      <c r="AI48" s="41">
        <v>2407.5300000000002</v>
      </c>
      <c r="AJ48" s="41">
        <v>2266.6350000000002</v>
      </c>
      <c r="AK48" s="44">
        <v>2506.16</v>
      </c>
      <c r="AL48" s="43">
        <f t="shared" si="2"/>
        <v>0.11125779616686929</v>
      </c>
      <c r="AM48" s="57"/>
      <c r="AN48" s="58">
        <v>12.030826316540603</v>
      </c>
      <c r="AO48" s="57">
        <v>8.5219093683422393</v>
      </c>
      <c r="AP48" s="57">
        <v>2.4284729913730918</v>
      </c>
      <c r="AQ48" s="57">
        <v>2.654704503126863</v>
      </c>
      <c r="AR48" s="52">
        <v>5.6520166666666665</v>
      </c>
      <c r="AS48" s="40">
        <v>5.4914074830714323</v>
      </c>
      <c r="AT48" s="40">
        <v>5.991666666666666E-2</v>
      </c>
      <c r="AU48" s="40">
        <v>5.7033333333333325E-2</v>
      </c>
      <c r="AV48" s="40">
        <v>2.2574666666666667</v>
      </c>
      <c r="AW48" s="40">
        <v>1.0292473621909046</v>
      </c>
      <c r="AX48" s="40"/>
      <c r="AY48" s="40"/>
      <c r="AZ48" s="17"/>
      <c r="BA48" s="40"/>
      <c r="BB48" s="40"/>
      <c r="BC48" s="53"/>
      <c r="BD48" s="62">
        <v>41.627156969579666</v>
      </c>
      <c r="BE48" s="41">
        <v>75.841183030571145</v>
      </c>
      <c r="BF48" s="41"/>
      <c r="BG48" s="42"/>
      <c r="BH48" s="63"/>
      <c r="BI48" s="41">
        <v>4505.0200000000004</v>
      </c>
      <c r="BJ48" s="56">
        <v>2480.1233333333334</v>
      </c>
      <c r="BK48" s="42"/>
      <c r="BL48" s="68">
        <v>2.3962905735219935</v>
      </c>
      <c r="BM48" s="52">
        <v>3.9577333333333335</v>
      </c>
      <c r="BN48" s="40">
        <v>4.0491889903311655</v>
      </c>
      <c r="BO48" s="40">
        <v>6.0016666666666676E-2</v>
      </c>
      <c r="BP48" s="40">
        <v>9.7816666666666663E-2</v>
      </c>
      <c r="BQ48" s="40">
        <v>1.8397000000000001</v>
      </c>
      <c r="BR48" s="61">
        <v>0.97741383343276544</v>
      </c>
      <c r="BS48" s="62">
        <v>3909.7566666666667</v>
      </c>
      <c r="BT48" s="41">
        <v>2494.6</v>
      </c>
      <c r="BU48" s="41">
        <v>2345.13</v>
      </c>
      <c r="BV48" s="41"/>
      <c r="BW48" s="39">
        <v>8.6735766584902905</v>
      </c>
      <c r="BX48" s="40">
        <v>2.4264046642444805</v>
      </c>
      <c r="BY48" s="40">
        <v>2.6568484513743469</v>
      </c>
      <c r="BZ48" s="52">
        <v>4.9508333333333336</v>
      </c>
      <c r="CA48" s="40">
        <v>4.9956007462267857</v>
      </c>
      <c r="CB48" s="40">
        <v>8.2316666666666663E-2</v>
      </c>
      <c r="CC48" s="40">
        <v>7.7966666666666656E-2</v>
      </c>
      <c r="CD48" s="40">
        <v>1.7379166666666663</v>
      </c>
      <c r="CE48" s="61">
        <v>0.99103863275557691</v>
      </c>
      <c r="CF48" s="62">
        <v>4367.3633333333337</v>
      </c>
      <c r="CG48" s="56">
        <v>2541.5099999999998</v>
      </c>
      <c r="CH48" s="67">
        <v>2437.91</v>
      </c>
      <c r="CI48" s="67">
        <v>2677.29</v>
      </c>
      <c r="CJ48" s="55">
        <f t="shared" si="4"/>
        <v>0.10301136649509658</v>
      </c>
      <c r="CK48" s="44"/>
      <c r="CL48" s="44"/>
      <c r="CM48" s="43"/>
      <c r="CN48" s="25"/>
      <c r="CO48" s="120"/>
      <c r="CP48" s="127"/>
      <c r="CQ48" s="126"/>
      <c r="CR48" s="127"/>
      <c r="CS48" s="126"/>
      <c r="CT48" s="121"/>
      <c r="CU48" s="126"/>
      <c r="CV48" s="127"/>
      <c r="CW48" s="126"/>
      <c r="CX48" s="127"/>
      <c r="CY48" s="126"/>
      <c r="CZ48" s="127"/>
      <c r="DA48" s="126"/>
      <c r="DB48" s="127"/>
      <c r="DC48" s="126"/>
      <c r="DD48" s="127"/>
      <c r="DE48" s="126"/>
      <c r="DF48" s="122"/>
      <c r="DG48" s="114"/>
      <c r="DH48" s="115"/>
    </row>
    <row r="49" spans="1:112">
      <c r="A49" s="1">
        <v>45</v>
      </c>
      <c r="B49" s="958"/>
      <c r="C49" s="958"/>
      <c r="D49" s="2" t="s">
        <v>23</v>
      </c>
      <c r="E49" s="2" t="s">
        <v>66</v>
      </c>
      <c r="F49" s="6">
        <v>2057.15</v>
      </c>
      <c r="G49" s="7">
        <v>25.610000610351499</v>
      </c>
      <c r="H49" s="7">
        <v>26.9799995422363</v>
      </c>
      <c r="I49" s="7">
        <v>32.830001831054602</v>
      </c>
      <c r="J49" s="7">
        <v>10.762557781578399</v>
      </c>
      <c r="K49" s="7">
        <v>0.39740560000000003</v>
      </c>
      <c r="L49" s="7">
        <v>2.6519768091981</v>
      </c>
      <c r="M49" s="7">
        <v>2.3665562727540901</v>
      </c>
      <c r="N49" s="8">
        <v>0.24385270000000001</v>
      </c>
      <c r="O49" s="13"/>
      <c r="P49" s="86" t="s">
        <v>114</v>
      </c>
      <c r="Q49" s="93" t="s">
        <v>171</v>
      </c>
      <c r="R49" s="103" t="s">
        <v>92</v>
      </c>
      <c r="S49" s="13"/>
      <c r="T49" s="68">
        <v>2.3773859595428055</v>
      </c>
      <c r="U49" s="52">
        <v>3.8667875</v>
      </c>
      <c r="V49" s="40">
        <v>3.3536592108060925</v>
      </c>
      <c r="W49" s="40">
        <v>8.4145833333333336E-2</v>
      </c>
      <c r="X49" s="40">
        <v>5.6345833333333331E-2</v>
      </c>
      <c r="Y49" s="40">
        <v>1.8828833333333332</v>
      </c>
      <c r="Z49" s="40">
        <v>1.1535097988849814</v>
      </c>
      <c r="AA49" s="40"/>
      <c r="AB49" s="40"/>
      <c r="AC49" s="40"/>
      <c r="AD49" s="40"/>
      <c r="AE49" s="40"/>
      <c r="AF49" s="53"/>
      <c r="AG49" s="41">
        <v>3739.5233333333331</v>
      </c>
      <c r="AH49" s="41">
        <v>2241.33</v>
      </c>
      <c r="AI49" s="41">
        <v>2403.94</v>
      </c>
      <c r="AJ49" s="13"/>
      <c r="AK49" s="41"/>
      <c r="AL49" s="43"/>
      <c r="AM49" s="57"/>
      <c r="AN49" s="58">
        <v>13.678101814442078</v>
      </c>
      <c r="AO49" s="57">
        <v>10.281934695919556</v>
      </c>
      <c r="AP49" s="57">
        <v>2.3907361993635736</v>
      </c>
      <c r="AQ49" s="57">
        <v>2.6647210807106436</v>
      </c>
      <c r="AR49" s="52">
        <v>5.3844333333333338</v>
      </c>
      <c r="AS49" s="40">
        <v>5.2637176188972745</v>
      </c>
      <c r="AT49" s="40">
        <v>6.0033333333333341E-2</v>
      </c>
      <c r="AU49" s="40">
        <v>6.2383333333333332E-2</v>
      </c>
      <c r="AV49" s="40">
        <v>2.4108833333333335</v>
      </c>
      <c r="AW49" s="40">
        <v>1.0229335468154062</v>
      </c>
      <c r="AX49" s="40"/>
      <c r="AY49" s="40"/>
      <c r="AZ49" s="17"/>
      <c r="BA49" s="40"/>
      <c r="BB49" s="40"/>
      <c r="BC49" s="53"/>
      <c r="BD49" s="62">
        <v>32.990861540911773</v>
      </c>
      <c r="BE49" s="41">
        <v>60.106578267859661</v>
      </c>
      <c r="BF49" s="41"/>
      <c r="BG49" s="42"/>
      <c r="BH49" s="63"/>
      <c r="BI49" s="41">
        <v>4296.503333333334</v>
      </c>
      <c r="BJ49" s="56">
        <v>2369.2333333333336</v>
      </c>
      <c r="BK49" s="42"/>
      <c r="BL49" s="68">
        <v>2.376555776897638</v>
      </c>
      <c r="BM49" s="52">
        <v>3.8648666666666669</v>
      </c>
      <c r="BN49" s="40">
        <v>3.3418068828017637</v>
      </c>
      <c r="BO49" s="40">
        <v>5.9116666666666678E-2</v>
      </c>
      <c r="BP49" s="40">
        <v>4.753333333333333E-2</v>
      </c>
      <c r="BQ49" s="40">
        <v>1.8021833333333332</v>
      </c>
      <c r="BR49" s="61">
        <v>1.1565200510408822</v>
      </c>
      <c r="BS49" s="62">
        <v>3568.3566666666666</v>
      </c>
      <c r="BT49" s="41">
        <v>2034.66</v>
      </c>
      <c r="BU49" s="41">
        <v>2299.54</v>
      </c>
      <c r="BV49" s="41"/>
      <c r="BW49" s="39">
        <v>9.9806759624128674</v>
      </c>
      <c r="BX49" s="40">
        <v>2.4010422647014247</v>
      </c>
      <c r="BY49" s="40">
        <v>2.6672520487921916</v>
      </c>
      <c r="BZ49" s="52">
        <v>4.8738333333333337</v>
      </c>
      <c r="CA49" s="40">
        <v>4.3783438708408857</v>
      </c>
      <c r="CB49" s="40">
        <v>8.4216666666666662E-2</v>
      </c>
      <c r="CC49" s="40">
        <v>7.1900000000000006E-2</v>
      </c>
      <c r="CD49" s="40">
        <v>1.8746666666666669</v>
      </c>
      <c r="CE49" s="61">
        <v>1.1131682382903576</v>
      </c>
      <c r="CF49" s="62">
        <v>4114.4466666666667</v>
      </c>
      <c r="CG49" s="56">
        <v>2375.4266666666667</v>
      </c>
      <c r="CH49" s="44"/>
      <c r="CI49" s="44"/>
      <c r="CJ49" s="55"/>
      <c r="CK49" s="44"/>
      <c r="CL49" s="44"/>
      <c r="CM49" s="43"/>
      <c r="CN49" s="25"/>
      <c r="CO49" s="120"/>
      <c r="CP49" s="127"/>
      <c r="CQ49" s="126"/>
      <c r="CR49" s="127"/>
      <c r="CS49" s="126"/>
      <c r="CT49" s="121"/>
      <c r="CU49" s="126"/>
      <c r="CV49" s="127"/>
      <c r="CW49" s="126"/>
      <c r="CX49" s="127"/>
      <c r="CY49" s="126"/>
      <c r="CZ49" s="127"/>
      <c r="DA49" s="126"/>
      <c r="DB49" s="127"/>
      <c r="DC49" s="126"/>
      <c r="DD49" s="127"/>
      <c r="DE49" s="126"/>
      <c r="DF49" s="122"/>
      <c r="DG49" s="114"/>
      <c r="DH49" s="115"/>
    </row>
    <row r="50" spans="1:112">
      <c r="A50" s="1">
        <v>46</v>
      </c>
      <c r="B50" s="958"/>
      <c r="C50" s="958"/>
      <c r="D50" s="2" t="s">
        <v>23</v>
      </c>
      <c r="E50" s="2" t="s">
        <v>67</v>
      </c>
      <c r="F50" s="6">
        <v>2057.41</v>
      </c>
      <c r="G50" s="7">
        <v>25.670000076293899</v>
      </c>
      <c r="H50" s="7">
        <v>27.340000152587798</v>
      </c>
      <c r="I50" s="7">
        <v>33.340000152587798</v>
      </c>
      <c r="J50" s="7">
        <v>10.447528537001901</v>
      </c>
      <c r="K50" s="7">
        <v>0.43769599999999997</v>
      </c>
      <c r="L50" s="7">
        <v>2.6359991960179499</v>
      </c>
      <c r="M50" s="7">
        <v>2.3606024277788298</v>
      </c>
      <c r="N50" s="8">
        <v>0.27450540000000001</v>
      </c>
      <c r="O50" s="13"/>
      <c r="P50" s="86" t="s">
        <v>114</v>
      </c>
      <c r="Q50" s="93" t="s">
        <v>171</v>
      </c>
      <c r="R50" s="103" t="s">
        <v>92</v>
      </c>
      <c r="S50" s="13"/>
      <c r="T50" s="68">
        <v>2.3866727627295217</v>
      </c>
      <c r="U50" s="52">
        <v>3.7808000000000002</v>
      </c>
      <c r="V50" s="40">
        <v>3.3319685609691705</v>
      </c>
      <c r="W50" s="40">
        <v>8.4966666666666663E-2</v>
      </c>
      <c r="X50" s="40">
        <v>9.2020833333333329E-2</v>
      </c>
      <c r="Y50" s="40">
        <v>1.8347583333333333</v>
      </c>
      <c r="Z50" s="40">
        <v>1.1348583317313277</v>
      </c>
      <c r="AA50" s="40">
        <v>3.8486685999999999</v>
      </c>
      <c r="AB50" s="40">
        <v>3.6339738000000001</v>
      </c>
      <c r="AC50" s="40">
        <f t="shared" si="0"/>
        <v>3.8486685999999999</v>
      </c>
      <c r="AD50" s="40">
        <f t="shared" si="3"/>
        <v>3.431255572144206</v>
      </c>
      <c r="AE50" s="40">
        <f t="shared" si="1"/>
        <v>1.1216502295091213</v>
      </c>
      <c r="AF50" s="53">
        <v>6.2916666666666998</v>
      </c>
      <c r="AG50" s="41">
        <v>3663.39</v>
      </c>
      <c r="AH50" s="41">
        <v>2072.0500000000002</v>
      </c>
      <c r="AI50" s="41">
        <v>2432.27</v>
      </c>
      <c r="AJ50" s="41">
        <v>2079.7550000000001</v>
      </c>
      <c r="AK50" s="41">
        <v>2443.6149999999998</v>
      </c>
      <c r="AL50" s="43">
        <f t="shared" si="2"/>
        <v>0.19025762834102028</v>
      </c>
      <c r="AM50" s="57"/>
      <c r="AN50" s="58">
        <v>14.684599079014692</v>
      </c>
      <c r="AO50" s="57">
        <v>9.6630367029662683</v>
      </c>
      <c r="AP50" s="57">
        <v>2.4040095878779781</v>
      </c>
      <c r="AQ50" s="57">
        <v>2.6611582901823261</v>
      </c>
      <c r="AR50" s="52">
        <v>5.3911666666666669</v>
      </c>
      <c r="AS50" s="40">
        <v>5.2204073348378506</v>
      </c>
      <c r="AT50" s="40">
        <v>6.1366666666666667E-2</v>
      </c>
      <c r="AU50" s="40">
        <v>7.6083333333333336E-2</v>
      </c>
      <c r="AV50" s="40">
        <v>2.3851999999999998</v>
      </c>
      <c r="AW50" s="40">
        <v>1.0327099632033063</v>
      </c>
      <c r="AX50" s="40"/>
      <c r="AY50" s="40"/>
      <c r="AZ50" s="17"/>
      <c r="BA50" s="40"/>
      <c r="BB50" s="40"/>
      <c r="BC50" s="53"/>
      <c r="BD50" s="62">
        <v>34.236067166139257</v>
      </c>
      <c r="BE50" s="41">
        <v>62.375238311171955</v>
      </c>
      <c r="BF50" s="41"/>
      <c r="BG50" s="42"/>
      <c r="BH50" s="63"/>
      <c r="BI50" s="41">
        <v>4232.5933333333332</v>
      </c>
      <c r="BJ50" s="56">
        <v>2285.8066666666668</v>
      </c>
      <c r="BK50" s="42"/>
      <c r="BL50" s="68">
        <v>2.3858904987555833</v>
      </c>
      <c r="BM50" s="52">
        <v>3.7763499999999999</v>
      </c>
      <c r="BN50" s="40">
        <v>3.3491980001265182</v>
      </c>
      <c r="BO50" s="40">
        <v>0.10396666666666668</v>
      </c>
      <c r="BP50" s="40">
        <v>7.1516666666666673E-2</v>
      </c>
      <c r="BQ50" s="40">
        <v>1.7119333333333333</v>
      </c>
      <c r="BR50" s="61">
        <v>1.1275385927787327</v>
      </c>
      <c r="BS50" s="62">
        <v>3602.0666666666671</v>
      </c>
      <c r="BT50" s="41">
        <v>2173.4899999999998</v>
      </c>
      <c r="BU50" s="41">
        <v>2410</v>
      </c>
      <c r="BV50" s="41"/>
      <c r="BW50" s="39">
        <v>9.6138596144246815</v>
      </c>
      <c r="BX50" s="40">
        <v>2.4076267369253812</v>
      </c>
      <c r="BY50" s="40">
        <v>2.6637122977646399</v>
      </c>
      <c r="BZ50" s="52">
        <v>4.7189500000000004</v>
      </c>
      <c r="CA50" s="40">
        <v>4.4489597335094562</v>
      </c>
      <c r="CB50" s="40">
        <v>9.9650000000000002E-2</v>
      </c>
      <c r="CC50" s="40">
        <v>7.7233333333333334E-2</v>
      </c>
      <c r="CD50" s="40">
        <v>1.7305833333333334</v>
      </c>
      <c r="CE50" s="61">
        <v>1.0606861564641694</v>
      </c>
      <c r="CF50" s="62">
        <v>4117.2700000000004</v>
      </c>
      <c r="CG50" s="56">
        <v>2273.6433333333334</v>
      </c>
      <c r="CH50" s="67">
        <v>2334.5300000000002</v>
      </c>
      <c r="CI50" s="67">
        <v>2559.33</v>
      </c>
      <c r="CJ50" s="55">
        <f t="shared" si="4"/>
        <v>0.10092968875614673</v>
      </c>
      <c r="CK50" s="44">
        <v>2332.894736842105</v>
      </c>
      <c r="CL50" s="44">
        <v>2523.2447817836814</v>
      </c>
      <c r="CM50" s="43">
        <f t="shared" si="5"/>
        <v>8.492271242830271E-2</v>
      </c>
      <c r="CN50" s="25"/>
      <c r="CO50" s="120"/>
      <c r="CP50" s="127"/>
      <c r="CQ50" s="126"/>
      <c r="CR50" s="127"/>
      <c r="CS50" s="126"/>
      <c r="CT50" s="121"/>
      <c r="CU50" s="126"/>
      <c r="CV50" s="127"/>
      <c r="CW50" s="126"/>
      <c r="CX50" s="127"/>
      <c r="CY50" s="126"/>
      <c r="CZ50" s="127"/>
      <c r="DA50" s="126"/>
      <c r="DB50" s="127"/>
      <c r="DC50" s="126"/>
      <c r="DD50" s="127"/>
      <c r="DE50" s="126"/>
      <c r="DF50" s="122"/>
      <c r="DG50" s="114"/>
      <c r="DH50" s="115"/>
    </row>
    <row r="51" spans="1:112">
      <c r="A51" s="1">
        <v>47</v>
      </c>
      <c r="B51" s="958"/>
      <c r="C51" s="958"/>
      <c r="D51" s="2" t="s">
        <v>23</v>
      </c>
      <c r="E51" s="2" t="s">
        <v>68</v>
      </c>
      <c r="F51" s="6">
        <v>2057.54</v>
      </c>
      <c r="G51" s="7">
        <v>25.620000839233398</v>
      </c>
      <c r="H51" s="7">
        <v>27.7000007629394</v>
      </c>
      <c r="I51" s="7">
        <v>32.909999847412102</v>
      </c>
      <c r="J51" s="7">
        <v>12.6848715895177</v>
      </c>
      <c r="K51" s="7">
        <v>0.64160470000000003</v>
      </c>
      <c r="L51" s="7">
        <v>2.6441583737669898</v>
      </c>
      <c r="M51" s="7">
        <v>2.3087502794311598</v>
      </c>
      <c r="N51" s="8">
        <v>0.41316829999999999</v>
      </c>
      <c r="O51" s="13"/>
      <c r="P51" s="86" t="s">
        <v>114</v>
      </c>
      <c r="Q51" s="93" t="s">
        <v>171</v>
      </c>
      <c r="R51" s="103" t="s">
        <v>92</v>
      </c>
      <c r="S51" s="13"/>
      <c r="T51" s="68">
        <v>2.311369465911866</v>
      </c>
      <c r="U51" s="52">
        <v>3.8159666666666663</v>
      </c>
      <c r="V51" s="40">
        <v>3.2519727301997587</v>
      </c>
      <c r="W51" s="40">
        <v>6.958333333333333E-2</v>
      </c>
      <c r="X51" s="40">
        <v>8.8716666666666666E-2</v>
      </c>
      <c r="Y51" s="40">
        <v>1.9054666666666666</v>
      </c>
      <c r="Z51" s="40">
        <v>1.1728867872019277</v>
      </c>
      <c r="AA51" s="40"/>
      <c r="AB51" s="40"/>
      <c r="AC51" s="40"/>
      <c r="AD51" s="40"/>
      <c r="AE51" s="40"/>
      <c r="AF51" s="53"/>
      <c r="AG51" s="41">
        <v>3414.9133333333339</v>
      </c>
      <c r="AH51" s="41">
        <v>2064.4899999999998</v>
      </c>
      <c r="AI51" s="41">
        <v>2351.66</v>
      </c>
      <c r="AJ51" s="13"/>
      <c r="AK51" s="41"/>
      <c r="AL51" s="43"/>
      <c r="AM51" s="57"/>
      <c r="AN51" s="58">
        <v>16.61659513590844</v>
      </c>
      <c r="AO51" s="57">
        <v>11.716540445138877</v>
      </c>
      <c r="AP51" s="57">
        <v>2.3458595679662393</v>
      </c>
      <c r="AQ51" s="57">
        <v>2.6571903500320748</v>
      </c>
      <c r="AR51" s="52">
        <v>5.4541000000000004</v>
      </c>
      <c r="AS51" s="40">
        <v>5.063296542254653</v>
      </c>
      <c r="AT51" s="40">
        <v>5.8783333333333326E-2</v>
      </c>
      <c r="AU51" s="40">
        <v>5.5266666666666672E-2</v>
      </c>
      <c r="AV51" s="40">
        <v>2.385933333333333</v>
      </c>
      <c r="AW51" s="40">
        <v>1.0771836005424491</v>
      </c>
      <c r="AX51" s="40"/>
      <c r="AY51" s="40"/>
      <c r="AZ51" s="17"/>
      <c r="BA51" s="40"/>
      <c r="BB51" s="40"/>
      <c r="BC51" s="53"/>
      <c r="BD51" s="62">
        <v>28.725204082178571</v>
      </c>
      <c r="BE51" s="41">
        <v>52.33490872266534</v>
      </c>
      <c r="BF51" s="41"/>
      <c r="BG51" s="42"/>
      <c r="BH51" s="63"/>
      <c r="BI51" s="41">
        <v>4190.4233333333332</v>
      </c>
      <c r="BJ51" s="56">
        <v>2217.9533333333334</v>
      </c>
      <c r="BK51" s="42"/>
      <c r="BL51" s="68">
        <v>2.3106753652648511</v>
      </c>
      <c r="BM51" s="52">
        <v>3.7559166666666668</v>
      </c>
      <c r="BN51" s="40">
        <v>3.4087969885292093</v>
      </c>
      <c r="BO51" s="40">
        <v>5.4916666666666662E-2</v>
      </c>
      <c r="BP51" s="40">
        <v>4.5216666666666655E-2</v>
      </c>
      <c r="BQ51" s="40">
        <v>1.7135666666666669</v>
      </c>
      <c r="BR51" s="61">
        <v>1.1018305517475915</v>
      </c>
      <c r="BS51" s="62">
        <v>3370.9</v>
      </c>
      <c r="BT51" s="41">
        <v>2066.06</v>
      </c>
      <c r="BU51" s="41">
        <v>2236.21</v>
      </c>
      <c r="BV51" s="41"/>
      <c r="BW51" s="39">
        <v>11.745551700465715</v>
      </c>
      <c r="BX51" s="40">
        <v>2.3474745904224719</v>
      </c>
      <c r="BY51" s="40">
        <v>2.6598937907981455</v>
      </c>
      <c r="BZ51" s="52">
        <v>4.6904833333333329</v>
      </c>
      <c r="CA51" s="40">
        <v>4.4183817076420686</v>
      </c>
      <c r="CB51" s="40">
        <v>8.0116666666666669E-2</v>
      </c>
      <c r="CC51" s="40">
        <v>0.12365</v>
      </c>
      <c r="CD51" s="40">
        <v>1.7585666666666668</v>
      </c>
      <c r="CE51" s="61">
        <v>1.0615840014955329</v>
      </c>
      <c r="CF51" s="62">
        <v>4060.6733333333336</v>
      </c>
      <c r="CG51" s="56">
        <v>2218.1733333333332</v>
      </c>
      <c r="CH51" s="44"/>
      <c r="CI51" s="44"/>
      <c r="CJ51" s="55"/>
      <c r="CK51" s="44"/>
      <c r="CL51" s="44"/>
      <c r="CM51" s="43"/>
      <c r="CN51" s="25"/>
      <c r="CO51" s="120"/>
      <c r="CP51" s="127"/>
      <c r="CQ51" s="126"/>
      <c r="CR51" s="127"/>
      <c r="CS51" s="126"/>
      <c r="CT51" s="121"/>
      <c r="CU51" s="126"/>
      <c r="CV51" s="127"/>
      <c r="CW51" s="126"/>
      <c r="CX51" s="127"/>
      <c r="CY51" s="126"/>
      <c r="CZ51" s="127"/>
      <c r="DA51" s="126"/>
      <c r="DB51" s="127"/>
      <c r="DC51" s="126"/>
      <c r="DD51" s="127"/>
      <c r="DE51" s="126"/>
      <c r="DF51" s="122"/>
      <c r="DG51" s="114"/>
      <c r="DH51" s="115"/>
    </row>
    <row r="52" spans="1:112">
      <c r="A52" s="1">
        <v>48</v>
      </c>
      <c r="B52" s="958"/>
      <c r="C52" s="958"/>
      <c r="D52" s="2" t="s">
        <v>23</v>
      </c>
      <c r="E52" s="2" t="s">
        <v>69</v>
      </c>
      <c r="F52" s="6">
        <v>2057.9499999999998</v>
      </c>
      <c r="G52" s="7">
        <v>25.610000610351499</v>
      </c>
      <c r="H52" s="7">
        <v>26.100000381469702</v>
      </c>
      <c r="I52" s="7">
        <v>30.299999237060501</v>
      </c>
      <c r="J52" s="7">
        <v>14.8213003312976</v>
      </c>
      <c r="K52" s="7">
        <v>0.69535170000000002</v>
      </c>
      <c r="L52" s="7">
        <v>2.65028128416846</v>
      </c>
      <c r="M52" s="7">
        <v>2.2574751354176801</v>
      </c>
      <c r="N52" s="8">
        <v>0.43946459999999998</v>
      </c>
      <c r="O52" s="13"/>
      <c r="P52" s="86" t="s">
        <v>114</v>
      </c>
      <c r="Q52" s="93" t="s">
        <v>171</v>
      </c>
      <c r="R52" s="103" t="s">
        <v>92</v>
      </c>
      <c r="S52" s="13"/>
      <c r="T52" s="68">
        <v>2.2746693815997054</v>
      </c>
      <c r="U52" s="52">
        <v>3.4596999999999998</v>
      </c>
      <c r="V52" s="40">
        <v>3.1989207301917841</v>
      </c>
      <c r="W52" s="40">
        <v>5.6050000000000003E-2</v>
      </c>
      <c r="X52" s="40">
        <v>6.0466666666666669E-2</v>
      </c>
      <c r="Y52" s="40">
        <v>1.7826999999999997</v>
      </c>
      <c r="Z52" s="40">
        <v>1.0814399049799404</v>
      </c>
      <c r="AA52" s="40"/>
      <c r="AB52" s="40"/>
      <c r="AC52" s="40"/>
      <c r="AD52" s="40"/>
      <c r="AE52" s="40"/>
      <c r="AF52" s="53"/>
      <c r="AG52" s="41">
        <v>3259.03</v>
      </c>
      <c r="AH52" s="41">
        <v>1978.32</v>
      </c>
      <c r="AI52" s="41">
        <v>2260.69</v>
      </c>
      <c r="AJ52" s="41"/>
      <c r="AK52" s="41"/>
      <c r="AL52" s="43"/>
      <c r="AM52" s="57"/>
      <c r="AN52" s="58">
        <v>17.853029255931816</v>
      </c>
      <c r="AO52" s="57">
        <v>14.124975966160333</v>
      </c>
      <c r="AP52" s="57">
        <v>2.2875446215094395</v>
      </c>
      <c r="AQ52" s="57">
        <v>2.6638066739964068</v>
      </c>
      <c r="AR52" s="52">
        <v>5.1401166666666667</v>
      </c>
      <c r="AS52" s="40">
        <v>5.005739915166215</v>
      </c>
      <c r="AT52" s="40">
        <v>7.2016666666666673E-2</v>
      </c>
      <c r="AU52" s="40">
        <v>5.8933333333333338E-2</v>
      </c>
      <c r="AV52" s="40">
        <v>2.4689333333333332</v>
      </c>
      <c r="AW52" s="40">
        <v>1.0268445332314053</v>
      </c>
      <c r="AX52" s="40"/>
      <c r="AY52" s="40"/>
      <c r="AZ52" s="17"/>
      <c r="BA52" s="40"/>
      <c r="BB52" s="40"/>
      <c r="BC52" s="53"/>
      <c r="BD52" s="62">
        <v>24.486999514283713</v>
      </c>
      <c r="BE52" s="41">
        <v>44.613256038346499</v>
      </c>
      <c r="BF52" s="41"/>
      <c r="BG52" s="42"/>
      <c r="BH52" s="63"/>
      <c r="BI52" s="41">
        <v>3844.44</v>
      </c>
      <c r="BJ52" s="56">
        <v>1995.3766666666663</v>
      </c>
      <c r="BK52" s="42"/>
      <c r="BL52" s="68">
        <v>2.2740473962914964</v>
      </c>
      <c r="BM52" s="52">
        <v>3.4484833333333338</v>
      </c>
      <c r="BN52" s="40">
        <v>3.1065888740339958</v>
      </c>
      <c r="BO52" s="40">
        <v>5.1466666666666668E-2</v>
      </c>
      <c r="BP52" s="40">
        <v>6.1791666666666675E-2</v>
      </c>
      <c r="BQ52" s="40">
        <v>1.5829</v>
      </c>
      <c r="BR52" s="61">
        <v>1.1100546204092265</v>
      </c>
      <c r="BS52" s="62">
        <v>3315.2133333333331</v>
      </c>
      <c r="BT52" s="41">
        <v>2025.8</v>
      </c>
      <c r="BU52" s="41">
        <v>2260.42</v>
      </c>
      <c r="BV52" s="41"/>
      <c r="BW52" s="39">
        <v>13.905823205732162</v>
      </c>
      <c r="BX52" s="40">
        <v>2.2963603677605793</v>
      </c>
      <c r="BY52" s="40">
        <v>2.6672656075776211</v>
      </c>
      <c r="BZ52" s="52">
        <v>4.2888833333333336</v>
      </c>
      <c r="CA52" s="40">
        <v>4.1572754184914738</v>
      </c>
      <c r="CB52" s="40">
        <v>8.8833333333333334E-2</v>
      </c>
      <c r="CC52" s="40">
        <v>9.354999999999998E-2</v>
      </c>
      <c r="CD52" s="40">
        <v>1.6838500000000003</v>
      </c>
      <c r="CE52" s="61">
        <v>1.0316572518280773</v>
      </c>
      <c r="CF52" s="62">
        <v>3809.7466666666664</v>
      </c>
      <c r="CG52" s="56">
        <v>2065.1133333333332</v>
      </c>
      <c r="CH52" s="44"/>
      <c r="CI52" s="44"/>
      <c r="CJ52" s="55"/>
      <c r="CK52" s="44"/>
      <c r="CL52" s="44"/>
      <c r="CM52" s="43"/>
      <c r="CN52" s="25"/>
      <c r="CO52" s="120"/>
      <c r="CP52" s="127"/>
      <c r="CQ52" s="126"/>
      <c r="CR52" s="127"/>
      <c r="CS52" s="126"/>
      <c r="CT52" s="121"/>
      <c r="CU52" s="126"/>
      <c r="CV52" s="127"/>
      <c r="CW52" s="126"/>
      <c r="CX52" s="127"/>
      <c r="CY52" s="126"/>
      <c r="CZ52" s="127"/>
      <c r="DA52" s="126"/>
      <c r="DB52" s="127"/>
      <c r="DC52" s="126"/>
      <c r="DD52" s="127"/>
      <c r="DE52" s="126"/>
      <c r="DF52" s="122"/>
      <c r="DG52" s="114"/>
      <c r="DH52" s="115"/>
    </row>
    <row r="53" spans="1:112">
      <c r="A53" s="1">
        <v>49</v>
      </c>
      <c r="B53" s="958"/>
      <c r="C53" s="958"/>
      <c r="D53" s="2" t="s">
        <v>23</v>
      </c>
      <c r="E53" s="2" t="s">
        <v>70</v>
      </c>
      <c r="F53" s="6">
        <v>2058.21</v>
      </c>
      <c r="G53" s="7">
        <v>25.659999847412099</v>
      </c>
      <c r="H53" s="7">
        <v>26.7000007629394</v>
      </c>
      <c r="I53" s="7">
        <v>31.0100002288818</v>
      </c>
      <c r="J53" s="7">
        <v>14.6615202745998</v>
      </c>
      <c r="K53" s="7">
        <v>2.6926909999999999</v>
      </c>
      <c r="L53" s="7">
        <v>2.6361885461713102</v>
      </c>
      <c r="M53" s="7">
        <v>2.2496832279977199</v>
      </c>
      <c r="N53" s="8">
        <v>2.1458149999999998</v>
      </c>
      <c r="O53" s="13"/>
      <c r="P53" s="86" t="s">
        <v>114</v>
      </c>
      <c r="Q53" s="93" t="s">
        <v>171</v>
      </c>
      <c r="R53" s="103" t="s">
        <v>92</v>
      </c>
      <c r="S53" s="13"/>
      <c r="T53" s="68">
        <v>2.2674121029484939</v>
      </c>
      <c r="U53" s="52">
        <v>3.5117666666666665</v>
      </c>
      <c r="V53" s="40">
        <v>3.215879090241839</v>
      </c>
      <c r="W53" s="40">
        <v>0.14236666666666667</v>
      </c>
      <c r="X53" s="40">
        <v>9.8749999999999991E-2</v>
      </c>
      <c r="Y53" s="40">
        <v>1.8152833333333334</v>
      </c>
      <c r="Z53" s="40">
        <v>1.093673691657826</v>
      </c>
      <c r="AA53" s="40"/>
      <c r="AB53" s="40"/>
      <c r="AC53" s="40"/>
      <c r="AD53" s="40"/>
      <c r="AE53" s="40"/>
      <c r="AF53" s="53"/>
      <c r="AG53" s="41">
        <v>3386.9133333333334</v>
      </c>
      <c r="AH53" s="41">
        <v>2221.66</v>
      </c>
      <c r="AI53" s="41">
        <v>2166.56</v>
      </c>
      <c r="AJ53" s="41"/>
      <c r="AK53" s="41"/>
      <c r="AL53" s="43"/>
      <c r="AM53" s="57"/>
      <c r="AN53" s="58">
        <v>17.37187127532777</v>
      </c>
      <c r="AO53" s="57">
        <v>14.07397416299491</v>
      </c>
      <c r="AP53" s="57">
        <v>2.2886929794247837</v>
      </c>
      <c r="AQ53" s="57">
        <v>2.6635620082863536</v>
      </c>
      <c r="AR53" s="52">
        <v>5.0799166666666666</v>
      </c>
      <c r="AS53" s="40">
        <v>5.3062837942442176</v>
      </c>
      <c r="AT53" s="40">
        <v>0.10281666666666667</v>
      </c>
      <c r="AU53" s="40">
        <v>7.0333333333333331E-2</v>
      </c>
      <c r="AV53" s="40">
        <v>2.5150999999999999</v>
      </c>
      <c r="AW53" s="40">
        <v>0.95733980006438901</v>
      </c>
      <c r="AX53" s="40"/>
      <c r="AY53" s="40"/>
      <c r="AZ53" s="17"/>
      <c r="BA53" s="40"/>
      <c r="BB53" s="40"/>
      <c r="BC53" s="53"/>
      <c r="BD53" s="62">
        <v>24.995980282041646</v>
      </c>
      <c r="BE53" s="41">
        <v>45.540576239310006</v>
      </c>
      <c r="BF53" s="41"/>
      <c r="BG53" s="42"/>
      <c r="BH53" s="63"/>
      <c r="BI53" s="41">
        <v>4160.8500000000004</v>
      </c>
      <c r="BJ53" s="56">
        <v>2222.4333333333329</v>
      </c>
      <c r="BK53" s="42"/>
      <c r="BL53" s="68">
        <v>2.2667785331606569</v>
      </c>
      <c r="BM53" s="52">
        <v>3.4400166666666667</v>
      </c>
      <c r="BN53" s="40">
        <v>3.3624258603398234</v>
      </c>
      <c r="BO53" s="40">
        <v>0.2364</v>
      </c>
      <c r="BP53" s="40">
        <v>9.5200000000000007E-2</v>
      </c>
      <c r="BQ53" s="40">
        <v>1.69425</v>
      </c>
      <c r="BR53" s="61">
        <v>1.0230758415351355</v>
      </c>
      <c r="BS53" s="62">
        <v>3634.0400000000004</v>
      </c>
      <c r="BT53" s="41">
        <v>2000.46</v>
      </c>
      <c r="BU53" s="41">
        <v>2320.66</v>
      </c>
      <c r="BV53" s="41"/>
      <c r="BW53" s="39">
        <v>13.718476035994302</v>
      </c>
      <c r="BX53" s="40">
        <v>2.3008241657977062</v>
      </c>
      <c r="BY53" s="40">
        <v>2.6666475742333287</v>
      </c>
      <c r="BZ53" s="52">
        <v>4.7232666666666665</v>
      </c>
      <c r="CA53" s="40">
        <v>4.5597076714797202</v>
      </c>
      <c r="CB53" s="40">
        <v>0.14664999999999997</v>
      </c>
      <c r="CC53" s="40">
        <v>0.12346666666666666</v>
      </c>
      <c r="CD53" s="40">
        <v>1.9853500000000004</v>
      </c>
      <c r="CE53" s="61">
        <v>1.0358705002537736</v>
      </c>
      <c r="CF53" s="62">
        <v>3951.06</v>
      </c>
      <c r="CG53" s="56">
        <v>2202.8866666666668</v>
      </c>
      <c r="CH53" s="44"/>
      <c r="CI53" s="44"/>
      <c r="CJ53" s="55"/>
      <c r="CK53" s="44"/>
      <c r="CL53" s="44"/>
      <c r="CM53" s="43"/>
      <c r="CN53" s="25"/>
      <c r="CO53" s="120"/>
      <c r="CP53" s="127"/>
      <c r="CQ53" s="126"/>
      <c r="CR53" s="127"/>
      <c r="CS53" s="126"/>
      <c r="CT53" s="121"/>
      <c r="CU53" s="126"/>
      <c r="CV53" s="127"/>
      <c r="CW53" s="126"/>
      <c r="CX53" s="127"/>
      <c r="CY53" s="126"/>
      <c r="CZ53" s="127"/>
      <c r="DA53" s="126"/>
      <c r="DB53" s="127"/>
      <c r="DC53" s="126"/>
      <c r="DD53" s="127"/>
      <c r="DE53" s="126"/>
      <c r="DF53" s="122"/>
      <c r="DG53" s="114"/>
      <c r="DH53" s="115"/>
    </row>
    <row r="54" spans="1:112">
      <c r="A54" s="1">
        <v>50</v>
      </c>
      <c r="B54" s="958"/>
      <c r="C54" s="958"/>
      <c r="D54" s="2" t="s">
        <v>23</v>
      </c>
      <c r="E54" s="2" t="s">
        <v>71</v>
      </c>
      <c r="F54" s="6">
        <v>2058.36</v>
      </c>
      <c r="G54" s="7">
        <v>25.620000839233398</v>
      </c>
      <c r="H54" s="7">
        <v>26.629999160766602</v>
      </c>
      <c r="I54" s="7">
        <v>30.549999237060501</v>
      </c>
      <c r="J54" s="7">
        <v>15.1915112318597</v>
      </c>
      <c r="K54" s="7">
        <v>1.3335109999999999</v>
      </c>
      <c r="L54" s="7">
        <v>2.6282864005225699</v>
      </c>
      <c r="M54" s="7">
        <v>2.22900997678174</v>
      </c>
      <c r="N54" s="8">
        <v>0.94291619999999998</v>
      </c>
      <c r="O54" s="13"/>
      <c r="P54" s="86" t="s">
        <v>114</v>
      </c>
      <c r="Q54" s="93" t="s">
        <v>171</v>
      </c>
      <c r="R54" s="103" t="s">
        <v>92</v>
      </c>
      <c r="S54" s="13"/>
      <c r="T54" s="68">
        <v>2.2394253180030517</v>
      </c>
      <c r="U54" s="52">
        <v>3.2707333333333333</v>
      </c>
      <c r="V54" s="40">
        <v>3.0581403434026355</v>
      </c>
      <c r="W54" s="40">
        <v>4.0250000000000001E-2</v>
      </c>
      <c r="X54" s="40">
        <v>5.8883333333333329E-2</v>
      </c>
      <c r="Y54" s="40">
        <v>1.9163166666666669</v>
      </c>
      <c r="Z54" s="40">
        <v>1.0695239772660243</v>
      </c>
      <c r="AA54" s="40">
        <v>3.3748</v>
      </c>
      <c r="AB54" s="40">
        <v>3.1850543999999998</v>
      </c>
      <c r="AC54" s="40">
        <f t="shared" si="0"/>
        <v>3.3748</v>
      </c>
      <c r="AD54" s="40">
        <f t="shared" si="3"/>
        <v>3.0059771041126466</v>
      </c>
      <c r="AE54" s="40">
        <f t="shared" si="1"/>
        <v>1.1226965086935445</v>
      </c>
      <c r="AF54" s="53">
        <v>27.458333333333002</v>
      </c>
      <c r="AG54" s="41">
        <v>3200.5033333333336</v>
      </c>
      <c r="AH54" s="41">
        <v>1851.27</v>
      </c>
      <c r="AI54" s="41">
        <v>2104.81</v>
      </c>
      <c r="AJ54" s="41">
        <v>1884.69</v>
      </c>
      <c r="AK54" s="41">
        <v>2147.9899999999998</v>
      </c>
      <c r="AL54" s="43">
        <f t="shared" si="2"/>
        <v>0.14946337073445867</v>
      </c>
      <c r="AM54" s="57"/>
      <c r="AN54" s="58">
        <v>20.351085986313596</v>
      </c>
      <c r="AO54" s="57">
        <v>14.929216856195323</v>
      </c>
      <c r="AP54" s="57">
        <v>2.2638207616756847</v>
      </c>
      <c r="AQ54" s="57">
        <v>2.6611025289950545</v>
      </c>
      <c r="AR54" s="52">
        <v>5.1306166666666675</v>
      </c>
      <c r="AS54" s="40">
        <v>4.9496086220954583</v>
      </c>
      <c r="AT54" s="40">
        <v>5.3100000000000001E-2</v>
      </c>
      <c r="AU54" s="40">
        <v>5.7816666666666669E-2</v>
      </c>
      <c r="AV54" s="40">
        <v>2.623966666666667</v>
      </c>
      <c r="AW54" s="40">
        <v>1.0365701731977706</v>
      </c>
      <c r="AX54" s="40"/>
      <c r="AY54" s="40"/>
      <c r="AZ54" s="17"/>
      <c r="BA54" s="40"/>
      <c r="BB54" s="40"/>
      <c r="BC54" s="53"/>
      <c r="BD54" s="62">
        <v>21.071039853573716</v>
      </c>
      <c r="BE54" s="41">
        <v>38.38966450068088</v>
      </c>
      <c r="BF54" s="41"/>
      <c r="BG54" s="42"/>
      <c r="BH54" s="63"/>
      <c r="BI54" s="41">
        <v>3858.8433333333337</v>
      </c>
      <c r="BJ54" s="56">
        <v>1977.6466666666665</v>
      </c>
      <c r="BK54" s="42"/>
      <c r="BL54" s="68">
        <v>2.2387260392532391</v>
      </c>
      <c r="BM54" s="52">
        <v>3.3224999999999998</v>
      </c>
      <c r="BN54" s="40">
        <v>3.1033384808126416</v>
      </c>
      <c r="BO54" s="40">
        <v>4.1966666666666666E-2</v>
      </c>
      <c r="BP54" s="40">
        <v>3.5633333333333336E-2</v>
      </c>
      <c r="BQ54" s="40">
        <v>1.7516333333333334</v>
      </c>
      <c r="BR54" s="61">
        <v>1.0706212102039119</v>
      </c>
      <c r="BS54" s="62">
        <v>3197.8866666666668</v>
      </c>
      <c r="BT54" s="41">
        <v>1877.76</v>
      </c>
      <c r="BU54" s="41">
        <v>2121.77</v>
      </c>
      <c r="BV54" s="41"/>
      <c r="BW54" s="39">
        <v>14.635704086751844</v>
      </c>
      <c r="BX54" s="40">
        <v>2.2749529714814956</v>
      </c>
      <c r="BY54" s="40">
        <v>2.6649935399144233</v>
      </c>
      <c r="BZ54" s="52">
        <v>4.1340166666666667</v>
      </c>
      <c r="CA54" s="40">
        <v>4.0666599570232345</v>
      </c>
      <c r="CB54" s="40">
        <v>8.3100000000000007E-2</v>
      </c>
      <c r="CC54" s="40">
        <v>6.8183333333333332E-2</v>
      </c>
      <c r="CD54" s="40">
        <v>1.8537166666666665</v>
      </c>
      <c r="CE54" s="61">
        <v>1.016563152649905</v>
      </c>
      <c r="CF54" s="62">
        <v>3920.4633333333331</v>
      </c>
      <c r="CG54" s="56">
        <v>2018.8100000000002</v>
      </c>
      <c r="CH54" s="67">
        <v>2078.85</v>
      </c>
      <c r="CI54" s="67">
        <v>2277.9899999999998</v>
      </c>
      <c r="CJ54" s="55">
        <f>(CI54^2-CH54^2)/(2*CH54^2)</f>
        <v>0.10038152997522834</v>
      </c>
      <c r="CK54" s="44">
        <v>2026.5092879256965</v>
      </c>
      <c r="CL54" s="44">
        <v>2135.6035889070145</v>
      </c>
      <c r="CM54" s="43">
        <f t="shared" si="5"/>
        <v>5.5282633745732015E-2</v>
      </c>
      <c r="CN54" s="25"/>
      <c r="CO54" s="120"/>
      <c r="CP54" s="127"/>
      <c r="CQ54" s="126"/>
      <c r="CR54" s="127"/>
      <c r="CS54" s="126"/>
      <c r="CT54" s="121"/>
      <c r="CU54" s="126"/>
      <c r="CV54" s="127"/>
      <c r="CW54" s="126"/>
      <c r="CX54" s="127"/>
      <c r="CY54" s="126"/>
      <c r="CZ54" s="127"/>
      <c r="DA54" s="126"/>
      <c r="DB54" s="127"/>
      <c r="DC54" s="126"/>
      <c r="DD54" s="127"/>
      <c r="DE54" s="126"/>
      <c r="DF54" s="122"/>
      <c r="DG54" s="114"/>
      <c r="DH54" s="115"/>
    </row>
    <row r="55" spans="1:112">
      <c r="A55" s="1">
        <v>51</v>
      </c>
      <c r="B55" s="958"/>
      <c r="C55" s="958"/>
      <c r="D55" s="2" t="s">
        <v>23</v>
      </c>
      <c r="E55" s="2" t="s">
        <v>72</v>
      </c>
      <c r="F55" s="6">
        <v>2329.1</v>
      </c>
      <c r="G55" s="7">
        <v>25.610000610351499</v>
      </c>
      <c r="H55" s="7">
        <v>27.819999694824201</v>
      </c>
      <c r="I55" s="7">
        <v>37.099998474121001</v>
      </c>
      <c r="J55" s="7">
        <v>4.2261079079022101</v>
      </c>
      <c r="K55" s="7">
        <v>1.3671050000000001E-2</v>
      </c>
      <c r="L55" s="7">
        <v>2.7065619347286001</v>
      </c>
      <c r="M55" s="7">
        <v>2.5921797067727699</v>
      </c>
      <c r="N55" s="8">
        <v>6.975897E-3</v>
      </c>
      <c r="O55" s="13"/>
      <c r="P55" s="86" t="s">
        <v>161</v>
      </c>
      <c r="Q55" s="95" t="s">
        <v>203</v>
      </c>
      <c r="R55" s="105" t="s">
        <v>95</v>
      </c>
      <c r="S55" s="13"/>
      <c r="T55" s="68">
        <v>2.5839543313963556</v>
      </c>
      <c r="U55" s="52">
        <v>2.8918083333333335</v>
      </c>
      <c r="V55" s="40">
        <v>2.770497127193714</v>
      </c>
      <c r="W55" s="40">
        <v>6.6325000000000009E-2</v>
      </c>
      <c r="X55" s="40">
        <v>0.11601666666666667</v>
      </c>
      <c r="Y55" s="40">
        <v>2.0516666666666667</v>
      </c>
      <c r="Z55" s="40">
        <v>1.0467065183242745</v>
      </c>
      <c r="AA55" s="40">
        <v>2.9582196000000001</v>
      </c>
      <c r="AB55" s="40">
        <v>2.9054866000000001</v>
      </c>
      <c r="AC55" s="40">
        <f t="shared" si="0"/>
        <v>2.9582196000000001</v>
      </c>
      <c r="AD55" s="40">
        <f t="shared" si="3"/>
        <v>2.8536936144901346</v>
      </c>
      <c r="AE55" s="40">
        <f t="shared" si="1"/>
        <v>1.0366283139083734</v>
      </c>
      <c r="AF55" s="53">
        <v>-2.2083333333329733</v>
      </c>
      <c r="AG55" s="41">
        <v>4544.1533333333327</v>
      </c>
      <c r="AH55" s="41">
        <v>3054.3</v>
      </c>
      <c r="AI55" s="41">
        <v>3197.69</v>
      </c>
      <c r="AJ55" s="41">
        <v>2892.26</v>
      </c>
      <c r="AK55" s="44">
        <v>3234.9949999999999</v>
      </c>
      <c r="AL55" s="43">
        <f t="shared" si="2"/>
        <v>0.12552197192103359</v>
      </c>
      <c r="AM55" s="57"/>
      <c r="AN55" s="54">
        <v>6.7702789014264422</v>
      </c>
      <c r="AO55" s="57">
        <v>4.8291149101312882</v>
      </c>
      <c r="AP55" s="57">
        <v>2.5897647339320415</v>
      </c>
      <c r="AQ55" s="57">
        <v>2.7211733204819497</v>
      </c>
      <c r="AR55" s="52">
        <v>3.3272833333333334</v>
      </c>
      <c r="AS55" s="40">
        <v>3.2474842849981052</v>
      </c>
      <c r="AT55" s="40">
        <v>6.2149999999999997E-2</v>
      </c>
      <c r="AU55" s="40">
        <v>6.0454166666666663E-2</v>
      </c>
      <c r="AV55" s="40">
        <v>2.2911666666666664</v>
      </c>
      <c r="AW55" s="40">
        <v>1.024572574131879</v>
      </c>
      <c r="AX55" s="40"/>
      <c r="AY55" s="40"/>
      <c r="AZ55" s="17"/>
      <c r="BA55" s="40"/>
      <c r="BB55" s="40"/>
      <c r="BC55" s="53"/>
      <c r="BD55" s="62">
        <v>95.344431109269763</v>
      </c>
      <c r="BE55" s="41">
        <v>173.70954389193841</v>
      </c>
      <c r="BF55" s="41"/>
      <c r="BG55" s="42"/>
      <c r="BH55" s="63"/>
      <c r="BI55" s="41">
        <v>4740.1166666666668</v>
      </c>
      <c r="BJ55" s="56">
        <v>2639.9966666666664</v>
      </c>
      <c r="BK55" s="42"/>
      <c r="BL55" s="68">
        <v>2.5830531038058178</v>
      </c>
      <c r="BM55" s="52">
        <v>2.9645000000000001</v>
      </c>
      <c r="BN55" s="40">
        <v>2.7649430146548974</v>
      </c>
      <c r="BO55" s="40">
        <v>5.1999999999999991E-2</v>
      </c>
      <c r="BP55" s="40">
        <v>0.10746666666666665</v>
      </c>
      <c r="BQ55" s="40">
        <v>2.0213999999999999</v>
      </c>
      <c r="BR55" s="61">
        <v>1.072173995734234</v>
      </c>
      <c r="BS55" s="62">
        <v>4461.3466666666664</v>
      </c>
      <c r="BT55" s="41">
        <v>2614.19</v>
      </c>
      <c r="BU55" s="41">
        <v>2861.85</v>
      </c>
      <c r="BV55" s="41"/>
      <c r="BW55" s="39">
        <v>4.587762450783397</v>
      </c>
      <c r="BX55" s="40">
        <v>2.5925421703509035</v>
      </c>
      <c r="BY55" s="40">
        <v>2.7172008926146289</v>
      </c>
      <c r="BZ55" s="52">
        <v>3.1895500000000001</v>
      </c>
      <c r="CA55" s="40">
        <v>3.0164965696136163</v>
      </c>
      <c r="CB55" s="40">
        <v>5.3383333333333331E-2</v>
      </c>
      <c r="CC55" s="40">
        <v>8.8683333333333336E-2</v>
      </c>
      <c r="CD55" s="40">
        <v>2.0255333333333332</v>
      </c>
      <c r="CE55" s="61">
        <v>1.0573690128242215</v>
      </c>
      <c r="CF55" s="62">
        <v>4721.4666666666662</v>
      </c>
      <c r="CG55" s="56">
        <v>2784.36</v>
      </c>
      <c r="CH55" s="67">
        <v>2625.89</v>
      </c>
      <c r="CI55" s="67">
        <v>2731.1</v>
      </c>
      <c r="CJ55" s="55">
        <f t="shared" si="4"/>
        <v>4.0869074405797075E-2</v>
      </c>
      <c r="CK55" s="44"/>
      <c r="CL55" s="44"/>
      <c r="CM55" s="43"/>
      <c r="CN55" s="25"/>
      <c r="CO55" s="120"/>
      <c r="CP55" s="127"/>
      <c r="CQ55" s="126"/>
      <c r="CR55" s="127"/>
      <c r="CS55" s="126"/>
      <c r="CT55" s="121"/>
      <c r="CU55" s="126"/>
      <c r="CV55" s="127"/>
      <c r="CW55" s="126"/>
      <c r="CX55" s="127"/>
      <c r="CY55" s="126"/>
      <c r="CZ55" s="127"/>
      <c r="DA55" s="126"/>
      <c r="DB55" s="127"/>
      <c r="DC55" s="126"/>
      <c r="DD55" s="127"/>
      <c r="DE55" s="126"/>
      <c r="DF55" s="122"/>
      <c r="DG55" s="114"/>
      <c r="DH55" s="115"/>
    </row>
    <row r="56" spans="1:112">
      <c r="A56" s="1">
        <v>52</v>
      </c>
      <c r="B56" s="958"/>
      <c r="C56" s="958"/>
      <c r="D56" s="2" t="s">
        <v>23</v>
      </c>
      <c r="E56" s="133" t="s">
        <v>73</v>
      </c>
      <c r="F56" s="6">
        <v>2329.5</v>
      </c>
      <c r="G56" s="7">
        <v>25.620000839233398</v>
      </c>
      <c r="H56" s="7">
        <v>27.2199993133544</v>
      </c>
      <c r="I56" s="7">
        <v>35.549999237060497</v>
      </c>
      <c r="J56" s="7">
        <v>5.3145554901545999</v>
      </c>
      <c r="K56" s="7">
        <v>1.4536819999999999</v>
      </c>
      <c r="L56" s="7">
        <v>2.6795480203467199</v>
      </c>
      <c r="M56" s="7">
        <v>2.5371419539200599</v>
      </c>
      <c r="N56" s="8">
        <v>1.132074</v>
      </c>
      <c r="O56" s="13"/>
      <c r="P56" s="86" t="s">
        <v>172</v>
      </c>
      <c r="Q56" s="97" t="s">
        <v>202</v>
      </c>
      <c r="R56" s="107"/>
      <c r="S56" s="80"/>
      <c r="T56" s="68">
        <v>2.537853449482113</v>
      </c>
      <c r="U56" s="52">
        <v>2.2923833333333334</v>
      </c>
      <c r="V56" s="40">
        <v>1.9522197631442888</v>
      </c>
      <c r="W56" s="40">
        <v>0.22952499999999998</v>
      </c>
      <c r="X56" s="40">
        <v>0.10753333333333333</v>
      </c>
      <c r="Y56" s="40">
        <v>2.0429083333333331</v>
      </c>
      <c r="Z56" s="40">
        <v>1.178016119217018</v>
      </c>
      <c r="AA56" s="40"/>
      <c r="AB56" s="40"/>
      <c r="AC56" s="40"/>
      <c r="AD56" s="40"/>
      <c r="AE56" s="40"/>
      <c r="AF56" s="53"/>
      <c r="AG56" s="41">
        <v>2894.36</v>
      </c>
      <c r="AH56" s="41">
        <v>1555.34</v>
      </c>
      <c r="AI56" s="41">
        <v>1949.16</v>
      </c>
      <c r="AJ56" s="13"/>
      <c r="AK56" s="41"/>
      <c r="AL56" s="43"/>
      <c r="AM56" s="57"/>
      <c r="AN56" s="58">
        <v>22.953869047619051</v>
      </c>
      <c r="AO56" s="57">
        <v>8.4173820474676155</v>
      </c>
      <c r="AP56" s="57">
        <v>2.3609076699151506</v>
      </c>
      <c r="AQ56" s="57">
        <v>2.5778993030520461</v>
      </c>
      <c r="AR56" s="52">
        <v>2.8706166666666668</v>
      </c>
      <c r="AS56" s="40">
        <v>2.609666262572309</v>
      </c>
      <c r="AT56" s="40">
        <v>7.8850000000000003E-2</v>
      </c>
      <c r="AU56" s="40">
        <v>0.10733333333333334</v>
      </c>
      <c r="AV56" s="40">
        <v>3.1152000000000002</v>
      </c>
      <c r="AW56" s="40">
        <v>1.0999937838170706</v>
      </c>
      <c r="AX56" s="40"/>
      <c r="AY56" s="40"/>
      <c r="AZ56" s="17"/>
      <c r="BA56" s="40"/>
      <c r="BB56" s="40"/>
      <c r="BC56" s="53"/>
      <c r="BD56" s="62"/>
      <c r="BE56" s="41"/>
      <c r="BF56" s="41"/>
      <c r="BG56" s="42"/>
      <c r="BH56" s="63"/>
      <c r="BI56" s="41"/>
      <c r="BJ56" s="56"/>
      <c r="BK56" s="42"/>
      <c r="BL56" s="68"/>
      <c r="BM56" s="52"/>
      <c r="BN56" s="40"/>
      <c r="BO56" s="40"/>
      <c r="BP56" s="40"/>
      <c r="BQ56" s="40"/>
      <c r="BR56" s="61"/>
      <c r="BS56" s="62"/>
      <c r="BT56" s="41"/>
      <c r="BU56" s="41"/>
      <c r="BV56" s="41"/>
      <c r="BW56" s="39"/>
      <c r="BX56" s="40"/>
      <c r="BY56" s="40"/>
      <c r="BZ56" s="65"/>
      <c r="CA56" s="13"/>
      <c r="CB56" s="13"/>
      <c r="CC56" s="13"/>
      <c r="CD56" s="13"/>
      <c r="CE56" s="66"/>
      <c r="CF56" s="62"/>
      <c r="CG56" s="56"/>
      <c r="CH56" s="44"/>
      <c r="CI56" s="44"/>
      <c r="CJ56" s="55"/>
      <c r="CK56" s="44"/>
      <c r="CL56" s="44"/>
      <c r="CM56" s="43"/>
      <c r="CN56" s="25"/>
      <c r="CO56" s="120"/>
      <c r="CP56" s="127"/>
      <c r="CQ56" s="126"/>
      <c r="CR56" s="127"/>
      <c r="CS56" s="126"/>
      <c r="CT56" s="121"/>
      <c r="CU56" s="126"/>
      <c r="CV56" s="127"/>
      <c r="CW56" s="126"/>
      <c r="CX56" s="127"/>
      <c r="CY56" s="126"/>
      <c r="CZ56" s="127"/>
      <c r="DA56" s="126"/>
      <c r="DB56" s="127"/>
      <c r="DC56" s="126"/>
      <c r="DD56" s="127"/>
      <c r="DE56" s="126"/>
      <c r="DF56" s="122"/>
      <c r="DG56" s="114"/>
      <c r="DH56" s="115"/>
    </row>
    <row r="57" spans="1:112">
      <c r="A57" s="1">
        <v>53</v>
      </c>
      <c r="B57" s="958"/>
      <c r="C57" s="958"/>
      <c r="D57" s="2" t="s">
        <v>23</v>
      </c>
      <c r="E57" s="2" t="s">
        <v>74</v>
      </c>
      <c r="F57" s="6">
        <v>2410.25</v>
      </c>
      <c r="G57" s="7">
        <v>25.649999618530199</v>
      </c>
      <c r="H57" s="7">
        <v>26.709999084472599</v>
      </c>
      <c r="I57" s="7">
        <v>33.900001525878899</v>
      </c>
      <c r="J57" s="7">
        <v>8.2449414934587999</v>
      </c>
      <c r="K57" s="7">
        <v>0.9828616</v>
      </c>
      <c r="L57" s="7">
        <v>2.6816590876619602</v>
      </c>
      <c r="M57" s="7">
        <v>2.4605578648302102</v>
      </c>
      <c r="N57" s="8">
        <v>0.74935980000000002</v>
      </c>
      <c r="O57" s="13"/>
      <c r="P57" s="86" t="s">
        <v>115</v>
      </c>
      <c r="Q57" s="94" t="s">
        <v>200</v>
      </c>
      <c r="R57" s="104" t="s">
        <v>94</v>
      </c>
      <c r="S57" s="13"/>
      <c r="T57" s="68">
        <v>2.4761778862392414</v>
      </c>
      <c r="U57" s="52">
        <v>3.0752833333333331</v>
      </c>
      <c r="V57" s="40">
        <v>2.6185025203831085</v>
      </c>
      <c r="W57" s="40">
        <v>9.4400000000000012E-2</v>
      </c>
      <c r="X57" s="40">
        <v>5.8966666666666667E-2</v>
      </c>
      <c r="Y57" s="40">
        <v>1.8686749999999999</v>
      </c>
      <c r="Z57" s="40">
        <v>1.17461275369046</v>
      </c>
      <c r="AA57" s="40">
        <v>3.0634505999999999</v>
      </c>
      <c r="AB57" s="40">
        <v>2.7894678000000002</v>
      </c>
      <c r="AC57" s="40">
        <f t="shared" si="0"/>
        <v>3.0634505999999999</v>
      </c>
      <c r="AD57" s="40">
        <f t="shared" si="3"/>
        <v>2.5399889285751307</v>
      </c>
      <c r="AE57" s="40">
        <f t="shared" si="1"/>
        <v>1.2060881705175455</v>
      </c>
      <c r="AF57" s="53">
        <v>2.5833333333333002</v>
      </c>
      <c r="AG57" s="41">
        <v>3213.5466666666666</v>
      </c>
      <c r="AH57" s="41">
        <v>1820.99</v>
      </c>
      <c r="AI57" s="41">
        <v>2259.1999999999998</v>
      </c>
      <c r="AJ57" s="41">
        <v>1730.42</v>
      </c>
      <c r="AK57" s="41">
        <v>2259.04</v>
      </c>
      <c r="AL57" s="43">
        <f t="shared" si="2"/>
        <v>0.35214753906826146</v>
      </c>
      <c r="AM57" s="57"/>
      <c r="AN57" s="58">
        <v>12.945007771445491</v>
      </c>
      <c r="AO57" s="57">
        <v>8.4990001176332619</v>
      </c>
      <c r="AP57" s="57">
        <v>2.4699811700353589</v>
      </c>
      <c r="AQ57" s="57">
        <v>2.699403474509301</v>
      </c>
      <c r="AR57" s="52">
        <v>4.1823375</v>
      </c>
      <c r="AS57" s="40">
        <v>3.5932820597109276</v>
      </c>
      <c r="AT57" s="40">
        <v>9.4612500000000002E-2</v>
      </c>
      <c r="AU57" s="40">
        <v>7.3552499999999993E-2</v>
      </c>
      <c r="AV57" s="40">
        <v>2.3674750000000002</v>
      </c>
      <c r="AW57" s="40">
        <v>1.1639324245913667</v>
      </c>
      <c r="AX57" s="40">
        <v>4.0768190999999998</v>
      </c>
      <c r="AY57" s="40">
        <v>3.7179492000000001</v>
      </c>
      <c r="AZ57" s="17">
        <f t="shared" ref="AZ57:AZ63" si="6">AX57</f>
        <v>4.0768190999999998</v>
      </c>
      <c r="BA57" s="40">
        <f t="shared" ref="BA57:BA63" si="7">(AY57^2)/AX57</f>
        <v>3.3906695182478517</v>
      </c>
      <c r="BB57" s="40">
        <f t="shared" ref="BB57:BB63" si="8">AZ57/BA57</f>
        <v>1.2023640399217439</v>
      </c>
      <c r="BC57" s="53">
        <v>-3.4166666666669698</v>
      </c>
      <c r="BD57" s="62">
        <v>25.999761863177724</v>
      </c>
      <c r="BE57" s="41">
        <v>47.369381955570915</v>
      </c>
      <c r="BF57" s="41"/>
      <c r="BG57" s="42"/>
      <c r="BH57" s="63"/>
      <c r="BI57" s="41">
        <v>3805.78</v>
      </c>
      <c r="BJ57" s="56">
        <v>1994.8066666666666</v>
      </c>
      <c r="BK57" s="42"/>
      <c r="BL57" s="68">
        <v>2.4734094702119385</v>
      </c>
      <c r="BM57" s="52">
        <v>3.1053499999999996</v>
      </c>
      <c r="BN57" s="40">
        <v>2.5788828988680819</v>
      </c>
      <c r="BO57" s="40">
        <v>8.3566666666666678E-2</v>
      </c>
      <c r="BP57" s="40">
        <v>5.6983333333333344E-2</v>
      </c>
      <c r="BQ57" s="40">
        <v>1.8201499999999999</v>
      </c>
      <c r="BR57" s="61">
        <v>1.2041454078287128</v>
      </c>
      <c r="BS57" s="62">
        <v>3127.9666666666667</v>
      </c>
      <c r="BT57" s="41">
        <v>1681</v>
      </c>
      <c r="BU57" s="41">
        <v>2130.8000000000002</v>
      </c>
      <c r="BV57" s="41"/>
      <c r="BW57" s="39">
        <v>8.397549816614351</v>
      </c>
      <c r="BX57" s="40">
        <v>2.4765102487994861</v>
      </c>
      <c r="BY57" s="40">
        <v>2.7035414924399719</v>
      </c>
      <c r="BZ57" s="52">
        <v>4.0154833333333331</v>
      </c>
      <c r="CA57" s="40">
        <v>3.1956693067252182</v>
      </c>
      <c r="CB57" s="40">
        <v>0.10695</v>
      </c>
      <c r="CC57" s="40">
        <v>0.10743333333333334</v>
      </c>
      <c r="CD57" s="40">
        <v>2.0069166666666667</v>
      </c>
      <c r="CE57" s="61">
        <v>1.2565390683206281</v>
      </c>
      <c r="CF57" s="62">
        <v>3562.8466666666664</v>
      </c>
      <c r="CG57" s="56">
        <v>1913.1899999999998</v>
      </c>
      <c r="CH57" s="67">
        <v>2070.91</v>
      </c>
      <c r="CI57" s="67">
        <v>2248.5300000000002</v>
      </c>
      <c r="CJ57" s="55">
        <f t="shared" si="4"/>
        <v>8.9447223706075898E-2</v>
      </c>
      <c r="CK57" s="44"/>
      <c r="CL57" s="44"/>
      <c r="CM57" s="43"/>
      <c r="CN57" s="25"/>
      <c r="CO57" s="120"/>
      <c r="CP57" s="127"/>
      <c r="CQ57" s="126"/>
      <c r="CR57" s="127"/>
      <c r="CS57" s="126"/>
      <c r="CT57" s="121"/>
      <c r="CU57" s="126"/>
      <c r="CV57" s="127"/>
      <c r="CW57" s="126"/>
      <c r="CX57" s="127"/>
      <c r="CY57" s="126"/>
      <c r="CZ57" s="127"/>
      <c r="DA57" s="126"/>
      <c r="DB57" s="127"/>
      <c r="DC57" s="126"/>
      <c r="DD57" s="127"/>
      <c r="DE57" s="126"/>
      <c r="DF57" s="122"/>
      <c r="DG57" s="114"/>
      <c r="DH57" s="115"/>
    </row>
    <row r="58" spans="1:112">
      <c r="A58" s="1">
        <v>54</v>
      </c>
      <c r="B58" s="958"/>
      <c r="C58" s="958"/>
      <c r="D58" s="2" t="s">
        <v>23</v>
      </c>
      <c r="E58" s="2" t="s">
        <v>75</v>
      </c>
      <c r="F58" s="6">
        <v>2410.46</v>
      </c>
      <c r="G58" s="7">
        <v>25.639999389648398</v>
      </c>
      <c r="H58" s="7">
        <v>26.379999160766602</v>
      </c>
      <c r="I58" s="7">
        <v>33.310001373291001</v>
      </c>
      <c r="J58" s="7">
        <v>8.0057239441589907</v>
      </c>
      <c r="K58" s="7">
        <v>0.76377729999999999</v>
      </c>
      <c r="L58" s="7">
        <v>2.6630505149935</v>
      </c>
      <c r="M58" s="7">
        <v>2.4498540422696098</v>
      </c>
      <c r="N58" s="8">
        <v>0.55847460000000004</v>
      </c>
      <c r="O58" s="13"/>
      <c r="P58" s="86" t="s">
        <v>115</v>
      </c>
      <c r="Q58" s="94" t="s">
        <v>179</v>
      </c>
      <c r="R58" s="104" t="s">
        <v>94</v>
      </c>
      <c r="S58" s="13"/>
      <c r="T58" s="68">
        <v>2.4604369354036595</v>
      </c>
      <c r="U58" s="52">
        <v>3.0248166666666667</v>
      </c>
      <c r="V58" s="40">
        <v>2.5537353039645381</v>
      </c>
      <c r="W58" s="40">
        <v>0.10111666666666666</v>
      </c>
      <c r="X58" s="40">
        <v>0.10441666666666666</v>
      </c>
      <c r="Y58" s="40">
        <v>1.9675</v>
      </c>
      <c r="Z58" s="40">
        <v>1.187910158948168</v>
      </c>
      <c r="AA58" s="40">
        <v>3.023361</v>
      </c>
      <c r="AB58" s="40">
        <v>2.7067435999999998</v>
      </c>
      <c r="AC58" s="40">
        <f t="shared" si="0"/>
        <v>3.023361</v>
      </c>
      <c r="AD58" s="40">
        <f t="shared" si="3"/>
        <v>2.4232835298665818</v>
      </c>
      <c r="AE58" s="40">
        <f t="shared" si="1"/>
        <v>1.2476299049358275</v>
      </c>
      <c r="AF58" s="53">
        <v>-19.2083333333333</v>
      </c>
      <c r="AG58" s="41">
        <v>3065.3066666666668</v>
      </c>
      <c r="AH58" s="41">
        <v>1614.24</v>
      </c>
      <c r="AI58" s="41">
        <v>1970.75</v>
      </c>
      <c r="AJ58" s="44">
        <v>1546.94</v>
      </c>
      <c r="AK58" s="44">
        <v>2089.9899999999998</v>
      </c>
      <c r="AL58" s="43">
        <f t="shared" si="2"/>
        <v>0.41266518048716611</v>
      </c>
      <c r="AM58" s="57"/>
      <c r="AN58" s="58">
        <v>12.796635626314206</v>
      </c>
      <c r="AO58" s="40">
        <v>8.4276832827065125</v>
      </c>
      <c r="AP58" s="40">
        <v>2.455253368888437</v>
      </c>
      <c r="AQ58" s="40">
        <v>2.6812179236093971</v>
      </c>
      <c r="AR58" s="52">
        <v>4.3913666666666664</v>
      </c>
      <c r="AS58" s="40">
        <v>3.3099391039995143</v>
      </c>
      <c r="AT58" s="40">
        <v>0.13298333333333334</v>
      </c>
      <c r="AU58" s="40">
        <v>9.7583333333333327E-2</v>
      </c>
      <c r="AV58" s="40">
        <v>2.2593666666666667</v>
      </c>
      <c r="AW58" s="40">
        <v>1.3267212866123204</v>
      </c>
      <c r="AX58" s="40">
        <v>4.1640063999999999</v>
      </c>
      <c r="AY58" s="40">
        <v>3.6788034000000001</v>
      </c>
      <c r="AZ58" s="17">
        <f t="shared" si="6"/>
        <v>4.1640063999999999</v>
      </c>
      <c r="BA58" s="40">
        <f t="shared" si="7"/>
        <v>3.2501377653625991</v>
      </c>
      <c r="BB58" s="40">
        <f t="shared" si="8"/>
        <v>1.2811784301504665</v>
      </c>
      <c r="BC58" s="53">
        <v>13.0833333333333</v>
      </c>
      <c r="BD58" s="62">
        <v>22.31600135355426</v>
      </c>
      <c r="BE58" s="41">
        <v>40.657879768301456</v>
      </c>
      <c r="BF58" s="41"/>
      <c r="BG58" s="42"/>
      <c r="BH58" s="63"/>
      <c r="BI58" s="41">
        <v>3755.8566666666666</v>
      </c>
      <c r="BJ58" s="56">
        <v>1952.1599999999999</v>
      </c>
      <c r="BK58" s="42"/>
      <c r="BL58" s="68">
        <v>2.4478904319894985</v>
      </c>
      <c r="BM58" s="52">
        <v>3.0375500000000004</v>
      </c>
      <c r="BN58" s="40">
        <v>2.5340929632845546</v>
      </c>
      <c r="BO58" s="40">
        <v>9.5233333333333337E-2</v>
      </c>
      <c r="BP58" s="40">
        <v>0.13908333333333334</v>
      </c>
      <c r="BQ58" s="40">
        <v>1.8690166666666665</v>
      </c>
      <c r="BR58" s="61">
        <v>1.1986734677890001</v>
      </c>
      <c r="BS58" s="62">
        <v>2970.3566666666666</v>
      </c>
      <c r="BT58" s="41">
        <v>1537.07</v>
      </c>
      <c r="BU58" s="41">
        <v>1992.23</v>
      </c>
      <c r="BV58" s="41"/>
      <c r="BW58" s="39">
        <v>8.1773119273119192</v>
      </c>
      <c r="BX58" s="40">
        <v>2.4661010654885653</v>
      </c>
      <c r="BY58" s="40">
        <v>2.6857208357223938</v>
      </c>
      <c r="BZ58" s="52">
        <v>3.8150333333333335</v>
      </c>
      <c r="CA58" s="40">
        <v>3.2732983827139992</v>
      </c>
      <c r="CB58" s="40">
        <v>9.9650000000000016E-2</v>
      </c>
      <c r="CC58" s="40">
        <v>7.5333333333333335E-2</v>
      </c>
      <c r="CD58" s="40">
        <v>1.9494666666666667</v>
      </c>
      <c r="CE58" s="61">
        <v>1.1655012428687188</v>
      </c>
      <c r="CF58" s="62">
        <v>3707.03</v>
      </c>
      <c r="CG58" s="56">
        <v>1991.5200000000002</v>
      </c>
      <c r="CH58" s="67">
        <v>1918.83</v>
      </c>
      <c r="CI58" s="67">
        <v>2158.46</v>
      </c>
      <c r="CJ58" s="55">
        <f t="shared" si="4"/>
        <v>0.13268132334311325</v>
      </c>
      <c r="CK58" s="44">
        <v>1683.0299089726916</v>
      </c>
      <c r="CL58" s="44">
        <v>1975.9541984732823</v>
      </c>
      <c r="CM58" s="43">
        <f>(CL58^2-CK58^2)/(2*CK58^2)</f>
        <v>0.18919177204125645</v>
      </c>
      <c r="CN58" s="25"/>
      <c r="CO58" s="120"/>
      <c r="CP58" s="127"/>
      <c r="CQ58" s="126"/>
      <c r="CR58" s="127"/>
      <c r="CS58" s="126"/>
      <c r="CT58" s="121"/>
      <c r="CU58" s="126"/>
      <c r="CV58" s="127"/>
      <c r="CW58" s="126"/>
      <c r="CX58" s="127"/>
      <c r="CY58" s="126"/>
      <c r="CZ58" s="127"/>
      <c r="DA58" s="126"/>
      <c r="DB58" s="127"/>
      <c r="DC58" s="126"/>
      <c r="DD58" s="127"/>
      <c r="DE58" s="126"/>
      <c r="DF58" s="122"/>
      <c r="DG58" s="114"/>
      <c r="DH58" s="115"/>
    </row>
    <row r="59" spans="1:112">
      <c r="A59" s="1">
        <v>55</v>
      </c>
      <c r="B59" s="958"/>
      <c r="C59" s="958"/>
      <c r="D59" s="2" t="s">
        <v>23</v>
      </c>
      <c r="E59" s="2" t="s">
        <v>76</v>
      </c>
      <c r="F59" s="6">
        <v>2410.5300000000002</v>
      </c>
      <c r="G59" s="7">
        <v>25.620000839233398</v>
      </c>
      <c r="H59" s="7">
        <v>27.559999465942301</v>
      </c>
      <c r="I59" s="7">
        <v>34.7299995422363</v>
      </c>
      <c r="J59" s="7">
        <v>8.0000172653143302</v>
      </c>
      <c r="K59" s="7">
        <v>0.52030160000000003</v>
      </c>
      <c r="L59" s="7">
        <v>2.6616794497542</v>
      </c>
      <c r="M59" s="7">
        <v>2.4487446342265402</v>
      </c>
      <c r="N59" s="8">
        <v>0.35567379999999998</v>
      </c>
      <c r="O59" s="13"/>
      <c r="P59" s="86" t="s">
        <v>115</v>
      </c>
      <c r="Q59" s="94" t="s">
        <v>200</v>
      </c>
      <c r="R59" s="104" t="s">
        <v>94</v>
      </c>
      <c r="S59" s="13"/>
      <c r="T59" s="68">
        <v>2.465938013938247</v>
      </c>
      <c r="U59" s="52">
        <v>2.9003499999999995</v>
      </c>
      <c r="V59" s="40">
        <v>2.6527339396104281</v>
      </c>
      <c r="W59" s="40">
        <v>7.6408333333333342E-2</v>
      </c>
      <c r="X59" s="40">
        <v>6.561666666666667E-2</v>
      </c>
      <c r="Y59" s="40">
        <v>1.8868583333333333</v>
      </c>
      <c r="Z59" s="40">
        <v>1.0934603147916637</v>
      </c>
      <c r="AA59" s="40">
        <v>2.9143327999999999</v>
      </c>
      <c r="AB59" s="40">
        <v>2.7265628</v>
      </c>
      <c r="AC59" s="40">
        <f t="shared" si="0"/>
        <v>2.9143327999999999</v>
      </c>
      <c r="AD59" s="40">
        <f t="shared" si="3"/>
        <v>2.5508907913138268</v>
      </c>
      <c r="AE59" s="40">
        <f t="shared" si="1"/>
        <v>1.142476506608495</v>
      </c>
      <c r="AF59" s="53">
        <v>14.333333333333002</v>
      </c>
      <c r="AG59" s="41">
        <v>2996.7366666666671</v>
      </c>
      <c r="AH59" s="41">
        <v>1997.82</v>
      </c>
      <c r="AI59" s="41">
        <v>2090.64</v>
      </c>
      <c r="AJ59" s="41">
        <v>1620.77</v>
      </c>
      <c r="AK59" s="44">
        <v>2090.8450000000003</v>
      </c>
      <c r="AL59" s="43">
        <f t="shared" si="2"/>
        <v>0.3320911494688169</v>
      </c>
      <c r="AM59" s="57"/>
      <c r="AN59" s="58">
        <v>13.029057610498231</v>
      </c>
      <c r="AO59" s="40">
        <v>8.2785016987055524</v>
      </c>
      <c r="AP59" s="40">
        <v>2.4627454325241334</v>
      </c>
      <c r="AQ59" s="40">
        <v>2.6850252973782669</v>
      </c>
      <c r="AR59" s="52">
        <v>4.4233333333333329</v>
      </c>
      <c r="AS59" s="40">
        <v>3.8541896912835978</v>
      </c>
      <c r="AT59" s="40">
        <v>5.8899999999999994E-2</v>
      </c>
      <c r="AU59" s="40">
        <v>4.7133333333333333E-2</v>
      </c>
      <c r="AV59" s="40">
        <v>2.5814666666666666</v>
      </c>
      <c r="AW59" s="40">
        <v>1.1476688195541791</v>
      </c>
      <c r="AX59" s="40">
        <v>4.1006260000000001</v>
      </c>
      <c r="AY59" s="40">
        <v>3.7406459999999999</v>
      </c>
      <c r="AZ59" s="17">
        <f t="shared" si="6"/>
        <v>4.1006260000000001</v>
      </c>
      <c r="BA59" s="40">
        <f t="shared" si="7"/>
        <v>3.4122674190028546</v>
      </c>
      <c r="BB59" s="40">
        <f t="shared" si="8"/>
        <v>1.2017305493595518</v>
      </c>
      <c r="BC59" s="53">
        <v>-9.0833333333330302</v>
      </c>
      <c r="BD59" s="62">
        <v>21.817215556996626</v>
      </c>
      <c r="BE59" s="41">
        <v>39.749133948417068</v>
      </c>
      <c r="BF59" s="41"/>
      <c r="BG59" s="42"/>
      <c r="BH59" s="63"/>
      <c r="BI59" s="41">
        <v>3646.2933333333335</v>
      </c>
      <c r="BJ59" s="110">
        <v>1949.9133333333332</v>
      </c>
      <c r="BK59" s="42"/>
      <c r="BL59" s="68">
        <v>2.4632923046650572</v>
      </c>
      <c r="BM59" s="52">
        <v>2.8682499999999997</v>
      </c>
      <c r="BN59" s="40">
        <v>2.5095899140978344</v>
      </c>
      <c r="BO59" s="40">
        <v>8.4333333333333343E-2</v>
      </c>
      <c r="BP59" s="40">
        <v>3.9750000000000008E-2</v>
      </c>
      <c r="BQ59" s="40">
        <v>1.8379333333333334</v>
      </c>
      <c r="BR59" s="61">
        <v>1.1429158142082745</v>
      </c>
      <c r="BS59" s="62">
        <v>2947.1633333333334</v>
      </c>
      <c r="BT59" s="41">
        <v>1499.15</v>
      </c>
      <c r="BU59" s="41">
        <v>1873.2</v>
      </c>
      <c r="BV59" s="41"/>
      <c r="BW59" s="39">
        <v>8.3495074050522078</v>
      </c>
      <c r="BX59" s="40">
        <v>2.4663139760568451</v>
      </c>
      <c r="BY59" s="40">
        <v>2.6909991492973164</v>
      </c>
      <c r="BZ59" s="52">
        <v>3.5418500000000002</v>
      </c>
      <c r="CA59" s="40">
        <v>3.4712718156550326</v>
      </c>
      <c r="CB59" s="40">
        <v>0.10643333333333332</v>
      </c>
      <c r="CC59" s="40">
        <v>5.2216666666666668E-2</v>
      </c>
      <c r="CD59" s="40">
        <v>2.0065500000000003</v>
      </c>
      <c r="CE59" s="61">
        <v>1.020332082329787</v>
      </c>
      <c r="CF59" s="62">
        <v>3651.0466666666666</v>
      </c>
      <c r="CG59" s="110">
        <v>1983.6166666666668</v>
      </c>
      <c r="CH59" s="67">
        <v>1853.57</v>
      </c>
      <c r="CI59" s="67">
        <v>2237.13</v>
      </c>
      <c r="CJ59" s="55">
        <f t="shared" si="4"/>
        <v>0.22834050724990662</v>
      </c>
      <c r="CK59" s="44"/>
      <c r="CL59" s="44"/>
      <c r="CM59" s="43"/>
      <c r="CN59" s="25"/>
      <c r="CO59" s="120">
        <v>0</v>
      </c>
      <c r="CP59" s="127">
        <v>0</v>
      </c>
      <c r="CQ59" s="126">
        <v>4.38</v>
      </c>
      <c r="CR59" s="127">
        <v>1.05</v>
      </c>
      <c r="CS59" s="126">
        <v>42.47</v>
      </c>
      <c r="CT59" s="121">
        <v>2.38</v>
      </c>
      <c r="CU59" s="126">
        <v>1.77</v>
      </c>
      <c r="CV59" s="127">
        <v>0.41</v>
      </c>
      <c r="CW59" s="126">
        <v>0.03</v>
      </c>
      <c r="CX59" s="127">
        <v>0.02</v>
      </c>
      <c r="CY59" s="126">
        <v>0.09</v>
      </c>
      <c r="CZ59" s="127">
        <v>0.06</v>
      </c>
      <c r="DA59" s="126">
        <v>0.87</v>
      </c>
      <c r="DB59" s="127">
        <v>0.55000000000000004</v>
      </c>
      <c r="DC59" s="126">
        <v>0.2</v>
      </c>
      <c r="DD59" s="127">
        <v>7.0000000000000007E-2</v>
      </c>
      <c r="DE59" s="126">
        <v>50.18</v>
      </c>
      <c r="DF59" s="122">
        <v>1.3</v>
      </c>
      <c r="DG59" s="114"/>
      <c r="DH59" s="115"/>
    </row>
    <row r="60" spans="1:112">
      <c r="A60" s="1">
        <v>56</v>
      </c>
      <c r="B60" s="958"/>
      <c r="C60" s="958"/>
      <c r="D60" s="2" t="s">
        <v>77</v>
      </c>
      <c r="E60" s="2" t="s">
        <v>78</v>
      </c>
      <c r="F60" s="6">
        <v>2411.52</v>
      </c>
      <c r="G60" s="7">
        <v>25.590000152587798</v>
      </c>
      <c r="H60" s="7">
        <v>26.290000915527301</v>
      </c>
      <c r="I60" s="7">
        <v>36.740001678466797</v>
      </c>
      <c r="J60" s="7">
        <v>1.3902837120285301</v>
      </c>
      <c r="K60" s="7">
        <v>5.438548E-2</v>
      </c>
      <c r="L60" s="7">
        <v>2.7569349715258999</v>
      </c>
      <c r="M60" s="7">
        <v>2.7186057536655599</v>
      </c>
      <c r="N60" s="8">
        <v>3.8606090000000003E-2</v>
      </c>
      <c r="O60" s="13"/>
      <c r="P60" s="86" t="s">
        <v>116</v>
      </c>
      <c r="Q60" s="97" t="s">
        <v>180</v>
      </c>
      <c r="R60" s="111"/>
      <c r="S60" s="112"/>
      <c r="T60" s="68">
        <v>2.7120331342802642</v>
      </c>
      <c r="U60" s="52">
        <v>2.4242666666666666</v>
      </c>
      <c r="V60" s="40">
        <v>2.8372026674738819</v>
      </c>
      <c r="W60" s="40">
        <v>5.685833333333333E-2</v>
      </c>
      <c r="X60" s="40">
        <v>6.2300000000000001E-2</v>
      </c>
      <c r="Y60" s="40">
        <v>2.2579416666666665</v>
      </c>
      <c r="Z60" s="40">
        <v>0.8545015188676337</v>
      </c>
      <c r="AA60" s="40">
        <v>2.6098072000000001</v>
      </c>
      <c r="AB60" s="40">
        <v>2.3872650000000002</v>
      </c>
      <c r="AC60" s="40">
        <f t="shared" si="0"/>
        <v>2.6098072000000001</v>
      </c>
      <c r="AD60" s="40">
        <f t="shared" si="3"/>
        <v>2.183699309368524</v>
      </c>
      <c r="AE60" s="40">
        <f t="shared" si="1"/>
        <v>1.1951312109700198</v>
      </c>
      <c r="AF60" s="53">
        <v>-79.208333333333002</v>
      </c>
      <c r="AG60" s="41">
        <v>4506.6833333333334</v>
      </c>
      <c r="AH60" s="41">
        <v>3005.89</v>
      </c>
      <c r="AI60" s="41">
        <v>3041.26</v>
      </c>
      <c r="AJ60" s="41">
        <v>2971.29</v>
      </c>
      <c r="AK60" s="41">
        <v>3191.17</v>
      </c>
      <c r="AL60" s="43">
        <f t="shared" si="2"/>
        <v>7.6739641025772826E-2</v>
      </c>
      <c r="AM60" s="57"/>
      <c r="AN60" s="54">
        <v>7.9754141368713007</v>
      </c>
      <c r="AO60" s="40">
        <v>4.3852033191477195</v>
      </c>
      <c r="AP60" s="40">
        <v>2.6230666143113623</v>
      </c>
      <c r="AQ60" s="40">
        <v>2.7433689192131649</v>
      </c>
      <c r="AR60" s="52">
        <v>2.7768600000000001</v>
      </c>
      <c r="AS60" s="40">
        <v>2.3481522027127752</v>
      </c>
      <c r="AT60" s="40">
        <v>7.5722499999999998E-2</v>
      </c>
      <c r="AU60" s="40">
        <v>4.07E-2</v>
      </c>
      <c r="AV60" s="40">
        <v>2.3987274999999997</v>
      </c>
      <c r="AW60" s="40">
        <v>1.1825724059930813</v>
      </c>
      <c r="AX60" s="40">
        <v>2.6643420500000001</v>
      </c>
      <c r="AY60" s="40">
        <v>2.4907050000000002</v>
      </c>
      <c r="AZ60" s="17">
        <f t="shared" si="6"/>
        <v>2.6643420500000001</v>
      </c>
      <c r="BA60" s="40">
        <f t="shared" si="7"/>
        <v>2.3283839989782846</v>
      </c>
      <c r="BB60" s="40">
        <f t="shared" si="8"/>
        <v>1.1442880775547062</v>
      </c>
      <c r="BC60" s="53">
        <v>-85.833333333333002</v>
      </c>
      <c r="BD60" s="62">
        <v>35.587099271246203</v>
      </c>
      <c r="BE60" s="41">
        <v>64.836705310671164</v>
      </c>
      <c r="BF60" s="41"/>
      <c r="BG60" s="42"/>
      <c r="BH60" s="63"/>
      <c r="BI60" s="41">
        <v>4508.2733333333335</v>
      </c>
      <c r="BJ60" s="110">
        <v>2372.9366666666665</v>
      </c>
      <c r="BK60" s="42"/>
      <c r="BL60" s="68">
        <v>2.743721686045836</v>
      </c>
      <c r="BM60" s="52">
        <v>2.3024499999999994</v>
      </c>
      <c r="BN60" s="40">
        <v>2.7443322069968952</v>
      </c>
      <c r="BO60" s="40">
        <v>5.3949999999999998E-2</v>
      </c>
      <c r="BP60" s="40">
        <v>0.12343333333333333</v>
      </c>
      <c r="BQ60" s="40">
        <v>2.6418833333333334</v>
      </c>
      <c r="BR60" s="61">
        <v>0.83898370398806621</v>
      </c>
      <c r="BS60" s="62">
        <v>4204.1766666666672</v>
      </c>
      <c r="BT60" s="41">
        <v>2440.91</v>
      </c>
      <c r="BU60" s="41">
        <v>2230.9699999999998</v>
      </c>
      <c r="BV60" s="41"/>
      <c r="BW60" s="39">
        <v>3.5612559892430147</v>
      </c>
      <c r="BX60" s="40">
        <v>2.6869394665075848</v>
      </c>
      <c r="BY60" s="40">
        <v>2.7861618212363672</v>
      </c>
      <c r="BZ60" s="52">
        <v>2.51885</v>
      </c>
      <c r="CA60" s="40">
        <v>2.961126745340136</v>
      </c>
      <c r="CB60" s="40">
        <v>6.25E-2</v>
      </c>
      <c r="CC60" s="40">
        <v>7.7650000000000011E-2</v>
      </c>
      <c r="CD60" s="40">
        <v>2.7131166666666666</v>
      </c>
      <c r="CE60" s="61">
        <v>0.85063903595611445</v>
      </c>
      <c r="CF60" s="62">
        <v>4721.1033333333335</v>
      </c>
      <c r="CG60" s="110">
        <v>2624.0933333333332</v>
      </c>
      <c r="CH60" s="44"/>
      <c r="CI60" s="44"/>
      <c r="CJ60" s="55"/>
      <c r="CK60" s="44"/>
      <c r="CL60" s="44"/>
      <c r="CM60" s="43"/>
      <c r="CN60" s="25"/>
      <c r="CO60" s="120">
        <v>0.16</v>
      </c>
      <c r="CP60" s="127">
        <v>0.46</v>
      </c>
      <c r="CQ60" s="126">
        <v>8.42</v>
      </c>
      <c r="CR60" s="127">
        <v>0.75</v>
      </c>
      <c r="CS60" s="126">
        <v>32.11</v>
      </c>
      <c r="CT60" s="121">
        <v>1.67</v>
      </c>
      <c r="CU60" s="126">
        <v>3.58</v>
      </c>
      <c r="CV60" s="127">
        <v>0.22</v>
      </c>
      <c r="CW60" s="126">
        <v>0.13</v>
      </c>
      <c r="CX60" s="127">
        <v>0.06</v>
      </c>
      <c r="CY60" s="126">
        <v>0.57999999999999996</v>
      </c>
      <c r="CZ60" s="127">
        <v>0.06</v>
      </c>
      <c r="DA60" s="126">
        <v>4.8899999999999997</v>
      </c>
      <c r="DB60" s="127">
        <v>0.28000000000000003</v>
      </c>
      <c r="DC60" s="126">
        <v>0.38</v>
      </c>
      <c r="DD60" s="127">
        <v>0.1</v>
      </c>
      <c r="DE60" s="126">
        <v>49.74</v>
      </c>
      <c r="DF60" s="122">
        <v>1.32</v>
      </c>
      <c r="DG60" s="114"/>
      <c r="DH60" s="115"/>
    </row>
    <row r="61" spans="1:112">
      <c r="A61" s="1">
        <v>57</v>
      </c>
      <c r="B61" s="958"/>
      <c r="C61" s="958"/>
      <c r="D61" s="2" t="s">
        <v>77</v>
      </c>
      <c r="E61" s="2" t="s">
        <v>79</v>
      </c>
      <c r="F61" s="6">
        <v>2411.98</v>
      </c>
      <c r="G61" s="7">
        <v>25.670000076293899</v>
      </c>
      <c r="H61" s="7">
        <v>27.530000686645501</v>
      </c>
      <c r="I61" s="7">
        <v>36.549999237060497</v>
      </c>
      <c r="J61" s="7">
        <v>4.2400676848646199</v>
      </c>
      <c r="K61" s="7">
        <v>0.41559570000000001</v>
      </c>
      <c r="L61" s="7">
        <v>2.6823429767751201</v>
      </c>
      <c r="M61" s="7">
        <v>2.5686098190196498</v>
      </c>
      <c r="N61" s="8">
        <v>0.2810588</v>
      </c>
      <c r="O61" s="13"/>
      <c r="P61" s="86" t="s">
        <v>115</v>
      </c>
      <c r="Q61" s="95" t="s">
        <v>200</v>
      </c>
      <c r="R61" s="105" t="s">
        <v>95</v>
      </c>
      <c r="S61" s="13"/>
      <c r="T61" s="68">
        <v>2.5746156483598068</v>
      </c>
      <c r="U61" s="52">
        <v>2.6643916666666669</v>
      </c>
      <c r="V61" s="40">
        <v>2.3608632508264629</v>
      </c>
      <c r="W61" s="40">
        <v>5.4291666666666669E-2</v>
      </c>
      <c r="X61" s="40">
        <v>6.0033333333333341E-2</v>
      </c>
      <c r="Y61" s="40">
        <v>2.1544416666666666</v>
      </c>
      <c r="Z61" s="40">
        <v>1.1286413763261587</v>
      </c>
      <c r="AA61" s="40"/>
      <c r="AB61" s="40"/>
      <c r="AC61" s="40"/>
      <c r="AD61" s="40"/>
      <c r="AE61" s="40"/>
      <c r="AF61" s="53"/>
      <c r="AG61" s="41">
        <v>3037.0766666666664</v>
      </c>
      <c r="AH61" s="41">
        <v>1631.71</v>
      </c>
      <c r="AI61" s="41">
        <v>2008.48</v>
      </c>
      <c r="AJ61" s="13"/>
      <c r="AK61" s="41"/>
      <c r="AL61" s="43"/>
      <c r="AM61" s="57"/>
      <c r="AN61" s="54">
        <v>9.4154909300316731</v>
      </c>
      <c r="AO61" s="40">
        <v>5.8335690045248807</v>
      </c>
      <c r="AP61" s="40">
        <v>2.5398711488554704</v>
      </c>
      <c r="AQ61" s="40">
        <v>2.6972150499975047</v>
      </c>
      <c r="AR61" s="52">
        <v>4.0954666666666659</v>
      </c>
      <c r="AS61" s="40">
        <v>3.4173954640903768</v>
      </c>
      <c r="AT61" s="40">
        <v>6.6883333333333336E-2</v>
      </c>
      <c r="AU61" s="40">
        <v>6.5716666666666673E-2</v>
      </c>
      <c r="AV61" s="40">
        <v>2.41275</v>
      </c>
      <c r="AW61" s="40">
        <v>1.1984175404050799</v>
      </c>
      <c r="AX61" s="40">
        <v>3.8581116</v>
      </c>
      <c r="AY61" s="40">
        <v>3.1408170000000002</v>
      </c>
      <c r="AZ61" s="17">
        <f t="shared" si="6"/>
        <v>3.8581116</v>
      </c>
      <c r="BA61" s="40">
        <f t="shared" si="7"/>
        <v>2.5568807878675677</v>
      </c>
      <c r="BB61" s="40">
        <f t="shared" si="8"/>
        <v>1.5089133675323423</v>
      </c>
      <c r="BC61" s="53">
        <v>5.1666666666670267</v>
      </c>
      <c r="BD61" s="62">
        <v>22.506670152556584</v>
      </c>
      <c r="BE61" s="41">
        <v>41.005262302590836</v>
      </c>
      <c r="BF61" s="41"/>
      <c r="BG61" s="42"/>
      <c r="BH61" s="63"/>
      <c r="BI61" s="41">
        <v>3936.1333333333337</v>
      </c>
      <c r="BJ61" s="56">
        <v>2041.84</v>
      </c>
      <c r="BK61" s="42"/>
      <c r="BL61" s="68">
        <v>2.5713905308237854</v>
      </c>
      <c r="BM61" s="52">
        <v>2.8898666666666672</v>
      </c>
      <c r="BN61" s="40">
        <v>2.0681367930277443</v>
      </c>
      <c r="BO61" s="40">
        <v>0.14074999999999999</v>
      </c>
      <c r="BP61" s="40">
        <v>6.5583333333333327E-2</v>
      </c>
      <c r="BQ61" s="40">
        <v>1.8753333333333335</v>
      </c>
      <c r="BR61" s="61">
        <v>1.3973285889063041</v>
      </c>
      <c r="BS61" s="62">
        <v>2724.7666666666664</v>
      </c>
      <c r="BT61" s="41">
        <v>1373.92</v>
      </c>
      <c r="BU61" s="41">
        <v>1782.6</v>
      </c>
      <c r="BV61" s="41"/>
      <c r="BW61" s="39">
        <v>5.8473697613504054</v>
      </c>
      <c r="BX61" s="40">
        <v>2.5475251664362633</v>
      </c>
      <c r="BY61" s="40">
        <v>2.7057397759138815</v>
      </c>
      <c r="BZ61" s="52">
        <v>3.7474166666666666</v>
      </c>
      <c r="CA61" s="40">
        <v>2.6865471865062598</v>
      </c>
      <c r="CB61" s="40">
        <v>9.7083333333333341E-2</v>
      </c>
      <c r="CC61" s="40">
        <v>8.8749999999999996E-2</v>
      </c>
      <c r="CD61" s="40">
        <v>1.9594499999999997</v>
      </c>
      <c r="CE61" s="61">
        <v>1.3948821317894</v>
      </c>
      <c r="CF61" s="62">
        <v>3695.7100000000005</v>
      </c>
      <c r="CG61" s="56">
        <v>1950.68</v>
      </c>
      <c r="CH61" s="67">
        <v>1607.09</v>
      </c>
      <c r="CI61" s="67">
        <v>1928.96</v>
      </c>
      <c r="CJ61" s="55">
        <f t="shared" si="4"/>
        <v>0.22033754398529967</v>
      </c>
      <c r="CK61" s="44"/>
      <c r="CL61" s="44"/>
      <c r="CM61" s="43"/>
      <c r="CN61" s="25"/>
      <c r="CO61" s="120"/>
      <c r="CP61" s="127"/>
      <c r="CQ61" s="126"/>
      <c r="CR61" s="127"/>
      <c r="CS61" s="126"/>
      <c r="CT61" s="121"/>
      <c r="CU61" s="126"/>
      <c r="CV61" s="127"/>
      <c r="CW61" s="126"/>
      <c r="CX61" s="127"/>
      <c r="CY61" s="126"/>
      <c r="CZ61" s="127"/>
      <c r="DA61" s="126"/>
      <c r="DB61" s="127"/>
      <c r="DC61" s="126"/>
      <c r="DD61" s="127"/>
      <c r="DE61" s="126"/>
      <c r="DF61" s="122"/>
      <c r="DG61" s="114"/>
      <c r="DH61" s="115"/>
    </row>
    <row r="62" spans="1:112">
      <c r="A62" s="1">
        <v>58</v>
      </c>
      <c r="B62" s="958"/>
      <c r="C62" s="958"/>
      <c r="D62" s="2" t="s">
        <v>80</v>
      </c>
      <c r="E62" s="2" t="s">
        <v>81</v>
      </c>
      <c r="F62" s="6">
        <v>2412.1</v>
      </c>
      <c r="G62" s="7">
        <v>25.649999618530199</v>
      </c>
      <c r="H62" s="7">
        <v>27.909999847412099</v>
      </c>
      <c r="I62" s="7">
        <v>37.049999237060497</v>
      </c>
      <c r="J62" s="7">
        <v>4.2269645630098198</v>
      </c>
      <c r="K62" s="7">
        <v>0.23588790000000001</v>
      </c>
      <c r="L62" s="7">
        <v>2.68582665073914</v>
      </c>
      <c r="M62" s="7">
        <v>2.5722977099885198</v>
      </c>
      <c r="N62" s="8">
        <v>0.13824620000000001</v>
      </c>
      <c r="O62" s="13"/>
      <c r="P62" s="86" t="s">
        <v>117</v>
      </c>
      <c r="Q62" s="95" t="s">
        <v>201</v>
      </c>
      <c r="R62" s="105" t="s">
        <v>95</v>
      </c>
      <c r="S62" s="13"/>
      <c r="T62" s="68">
        <v>2.5759994521003473</v>
      </c>
      <c r="U62" s="52">
        <v>2.8368666666666664</v>
      </c>
      <c r="V62" s="40">
        <v>2.2985824684162113</v>
      </c>
      <c r="W62" s="40">
        <v>0.10653333333333333</v>
      </c>
      <c r="X62" s="40">
        <v>5.6958333333333333E-2</v>
      </c>
      <c r="Y62" s="40">
        <v>2.0145666666666671</v>
      </c>
      <c r="Z62" s="40">
        <v>1.2353550590652289</v>
      </c>
      <c r="AA62" s="40">
        <v>2.8378947000000001</v>
      </c>
      <c r="AB62" s="40">
        <v>2.5208415</v>
      </c>
      <c r="AC62" s="40">
        <f t="shared" si="0"/>
        <v>2.8378947000000001</v>
      </c>
      <c r="AD62" s="40">
        <f t="shared" si="3"/>
        <v>2.2392098861604164</v>
      </c>
      <c r="AE62" s="40">
        <f t="shared" si="1"/>
        <v>1.2673643134302839</v>
      </c>
      <c r="AF62" s="53">
        <v>3.875</v>
      </c>
      <c r="AG62" s="41">
        <v>3086.2333333333331</v>
      </c>
      <c r="AH62" s="41">
        <v>1723.37</v>
      </c>
      <c r="AI62" s="41">
        <v>2212.36</v>
      </c>
      <c r="AJ62" s="41">
        <v>1565.27</v>
      </c>
      <c r="AK62" s="41">
        <v>2168.8249999999998</v>
      </c>
      <c r="AL62" s="43">
        <f t="shared" si="2"/>
        <v>0.45993207310005185</v>
      </c>
      <c r="AM62" s="57"/>
      <c r="AN62" s="54">
        <v>9.4929958045936136</v>
      </c>
      <c r="AO62" s="40">
        <v>5.6865105471647919</v>
      </c>
      <c r="AP62" s="40">
        <v>2.5466367859835528</v>
      </c>
      <c r="AQ62" s="40">
        <v>2.7001829756888474</v>
      </c>
      <c r="AR62" s="52">
        <v>3.6466333333333338</v>
      </c>
      <c r="AS62" s="40">
        <v>2.7669484273926934</v>
      </c>
      <c r="AT62" s="40">
        <v>8.716666666666667E-2</v>
      </c>
      <c r="AU62" s="40">
        <v>7.5433333333333338E-2</v>
      </c>
      <c r="AV62" s="40">
        <v>2.4499166666666667</v>
      </c>
      <c r="AW62" s="40">
        <v>1.31792602176166</v>
      </c>
      <c r="AX62" s="40">
        <v>3.6817985000000002</v>
      </c>
      <c r="AY62" s="40">
        <v>3.2401325000000001</v>
      </c>
      <c r="AZ62" s="17">
        <f t="shared" si="6"/>
        <v>3.6817985000000002</v>
      </c>
      <c r="BA62" s="40">
        <f t="shared" si="7"/>
        <v>2.8514484476964861</v>
      </c>
      <c r="BB62" s="40">
        <f t="shared" si="8"/>
        <v>1.2912028982934285</v>
      </c>
      <c r="BC62" s="53">
        <v>6.875</v>
      </c>
      <c r="BD62" s="62">
        <v>22.553051576832775</v>
      </c>
      <c r="BE62" s="41">
        <v>41.089765361262842</v>
      </c>
      <c r="BF62" s="41"/>
      <c r="BG62" s="42"/>
      <c r="BH62" s="63"/>
      <c r="BI62" s="41">
        <v>3745.4333333333329</v>
      </c>
      <c r="BJ62" s="56">
        <v>1996.8133333333335</v>
      </c>
      <c r="BK62" s="42"/>
      <c r="BL62" s="68">
        <v>2.5708861408363086</v>
      </c>
      <c r="BM62" s="52">
        <v>2.6678999999999995</v>
      </c>
      <c r="BN62" s="40">
        <v>2.1028771543161291</v>
      </c>
      <c r="BO62" s="40">
        <v>0.1158</v>
      </c>
      <c r="BP62" s="40">
        <v>5.1541666666666666E-2</v>
      </c>
      <c r="BQ62" s="40">
        <v>1.9710666666666667</v>
      </c>
      <c r="BR62" s="61">
        <v>1.2686903723901171</v>
      </c>
      <c r="BS62" s="62">
        <v>2768</v>
      </c>
      <c r="BT62" s="41">
        <v>1335.32</v>
      </c>
      <c r="BU62" s="41">
        <v>1815.16</v>
      </c>
      <c r="BV62" s="41"/>
      <c r="BW62" s="39">
        <v>5.0793421290439325</v>
      </c>
      <c r="BX62" s="40">
        <v>2.5629077317910713</v>
      </c>
      <c r="BY62" s="40">
        <v>2.70005264320368</v>
      </c>
      <c r="BZ62" s="52">
        <v>3.5400666666666663</v>
      </c>
      <c r="CA62" s="40">
        <v>2.8214817537177579</v>
      </c>
      <c r="CB62" s="40">
        <v>9.3449999999999991E-2</v>
      </c>
      <c r="CC62" s="40">
        <v>0.06</v>
      </c>
      <c r="CD62" s="40">
        <v>2.0659333333333332</v>
      </c>
      <c r="CE62" s="61">
        <v>1.2546835229404041</v>
      </c>
      <c r="CF62" s="62">
        <v>3709.8800000000006</v>
      </c>
      <c r="CG62" s="56">
        <v>2001.8999999999999</v>
      </c>
      <c r="CH62" s="67">
        <v>1883.7</v>
      </c>
      <c r="CI62" s="67">
        <v>2239.39</v>
      </c>
      <c r="CJ62" s="55">
        <f t="shared" si="4"/>
        <v>0.20665265962381255</v>
      </c>
      <c r="CK62" s="44"/>
      <c r="CL62" s="44"/>
      <c r="CM62" s="43"/>
      <c r="CN62" s="25"/>
      <c r="CO62" s="120"/>
      <c r="CP62" s="127"/>
      <c r="CQ62" s="126"/>
      <c r="CR62" s="127"/>
      <c r="CS62" s="126"/>
      <c r="CT62" s="121"/>
      <c r="CU62" s="126"/>
      <c r="CV62" s="127"/>
      <c r="CW62" s="126"/>
      <c r="CX62" s="127"/>
      <c r="CY62" s="126"/>
      <c r="CZ62" s="127"/>
      <c r="DA62" s="126"/>
      <c r="DB62" s="127"/>
      <c r="DC62" s="126"/>
      <c r="DD62" s="127"/>
      <c r="DE62" s="126"/>
      <c r="DF62" s="122"/>
      <c r="DG62" s="114"/>
      <c r="DH62" s="115"/>
    </row>
    <row r="63" spans="1:112">
      <c r="A63" s="1">
        <v>59</v>
      </c>
      <c r="B63" s="958"/>
      <c r="C63" s="965"/>
      <c r="D63" s="2" t="s">
        <v>82</v>
      </c>
      <c r="E63" s="2" t="s">
        <v>83</v>
      </c>
      <c r="F63" s="6">
        <v>2667.3</v>
      </c>
      <c r="G63" s="7">
        <v>25.620000839233398</v>
      </c>
      <c r="H63" s="7">
        <v>27.940000534057599</v>
      </c>
      <c r="I63" s="7">
        <v>39.400001525878899</v>
      </c>
      <c r="J63" s="7">
        <v>1.2773679961861799</v>
      </c>
      <c r="K63" s="7">
        <v>8.5793540000000008E-3</v>
      </c>
      <c r="L63" s="7">
        <v>2.77214720635842</v>
      </c>
      <c r="M63" s="7">
        <v>2.7367366851372199</v>
      </c>
      <c r="N63" s="8">
        <v>4.9407460000000002E-3</v>
      </c>
      <c r="O63" s="13"/>
      <c r="P63" s="86" t="s">
        <v>118</v>
      </c>
      <c r="Q63" s="116" t="s">
        <v>175</v>
      </c>
      <c r="R63" s="117" t="s">
        <v>205</v>
      </c>
      <c r="S63" s="13"/>
      <c r="T63" s="68">
        <v>2.7492796967756816</v>
      </c>
      <c r="U63" s="52">
        <v>2.6860500000000003</v>
      </c>
      <c r="V63" s="40">
        <v>2.3886786038431365</v>
      </c>
      <c r="W63" s="40">
        <v>3.705E-2</v>
      </c>
      <c r="X63" s="40">
        <v>3.7166666666666667E-2</v>
      </c>
      <c r="Y63" s="40">
        <v>2.1694833333333339</v>
      </c>
      <c r="Z63" s="40">
        <v>1.1246381252554736</v>
      </c>
      <c r="AA63" s="40">
        <v>2.6809173999999998</v>
      </c>
      <c r="AB63" s="40">
        <v>2.5081785000000001</v>
      </c>
      <c r="AC63" s="40">
        <f t="shared" si="0"/>
        <v>2.6809173999999998</v>
      </c>
      <c r="AD63" s="40">
        <f t="shared" si="3"/>
        <v>2.3465696436086585</v>
      </c>
      <c r="AE63" s="40">
        <f t="shared" si="1"/>
        <v>1.1424836280917563</v>
      </c>
      <c r="AF63" s="53">
        <v>-7.6666666666670267</v>
      </c>
      <c r="AG63" s="41">
        <v>5244.2433333333329</v>
      </c>
      <c r="AH63" s="41">
        <v>2897.06</v>
      </c>
      <c r="AI63" s="41">
        <v>2991.1</v>
      </c>
      <c r="AJ63" s="41">
        <v>2880.49</v>
      </c>
      <c r="AK63" s="44">
        <v>3075.6350000000002</v>
      </c>
      <c r="AL63" s="43">
        <f t="shared" si="2"/>
        <v>7.0041992576385423E-2</v>
      </c>
      <c r="AM63" s="57"/>
      <c r="AN63" s="54">
        <v>4.0570633263743909</v>
      </c>
      <c r="AO63" s="40">
        <v>1.7724100614620815</v>
      </c>
      <c r="AP63" s="40">
        <v>2.7029650520807404</v>
      </c>
      <c r="AQ63" s="40">
        <v>2.7517371176183958</v>
      </c>
      <c r="AR63" s="52">
        <v>2.7969499999999998</v>
      </c>
      <c r="AS63" s="40">
        <v>2.3920651520428504</v>
      </c>
      <c r="AT63" s="40">
        <v>5.0912499999999999E-2</v>
      </c>
      <c r="AU63" s="40">
        <v>5.083E-2</v>
      </c>
      <c r="AV63" s="40">
        <v>2.37365</v>
      </c>
      <c r="AW63" s="40">
        <v>1.169261630525144</v>
      </c>
      <c r="AX63" s="40">
        <v>2.7078532499999999</v>
      </c>
      <c r="AY63" s="40">
        <v>2.4593696999999999</v>
      </c>
      <c r="AZ63" s="17">
        <f t="shared" si="6"/>
        <v>2.7078532499999999</v>
      </c>
      <c r="BA63" s="40">
        <f t="shared" si="7"/>
        <v>2.2336880040593372</v>
      </c>
      <c r="BB63" s="40">
        <f t="shared" si="8"/>
        <v>1.212279085117953</v>
      </c>
      <c r="BC63" s="53">
        <v>11.583333333332973</v>
      </c>
      <c r="BD63" s="62">
        <v>105.40399740214156</v>
      </c>
      <c r="BE63" s="41">
        <v>192.03722860467025</v>
      </c>
      <c r="BF63" s="41"/>
      <c r="BG63" s="42"/>
      <c r="BH63" s="63"/>
      <c r="BI63" s="41">
        <v>5362.5266666666666</v>
      </c>
      <c r="BJ63" s="110">
        <v>2868.5333333333333</v>
      </c>
      <c r="BK63" s="42"/>
      <c r="BL63" s="68">
        <v>2.7678989713789477</v>
      </c>
      <c r="BM63" s="52">
        <v>2.6877000000000004</v>
      </c>
      <c r="BN63" s="40">
        <v>2.2699640337876659</v>
      </c>
      <c r="BO63" s="40">
        <v>4.2233333333333331E-2</v>
      </c>
      <c r="BP63" s="40">
        <v>2.6799999999999997E-2</v>
      </c>
      <c r="BQ63" s="40">
        <v>2.2037666666666667</v>
      </c>
      <c r="BR63" s="61">
        <v>1.184027570478859</v>
      </c>
      <c r="BS63" s="62">
        <v>5175.2</v>
      </c>
      <c r="BT63" s="41">
        <v>3092.38</v>
      </c>
      <c r="BU63" s="41">
        <v>3024.22</v>
      </c>
      <c r="BV63" s="41"/>
      <c r="BW63" s="39">
        <v>0.9558211117146781</v>
      </c>
      <c r="BX63" s="40">
        <v>2.733313639326453</v>
      </c>
      <c r="BY63" s="40">
        <v>2.7596913518859432</v>
      </c>
      <c r="BZ63" s="52">
        <v>2.640916666666667</v>
      </c>
      <c r="CA63" s="40">
        <v>2.4441901192767657</v>
      </c>
      <c r="CB63" s="40">
        <v>5.0316666666666676E-2</v>
      </c>
      <c r="CC63" s="40">
        <v>4.8183333333333335E-2</v>
      </c>
      <c r="CD63" s="40">
        <v>2.3855333333333331</v>
      </c>
      <c r="CE63" s="61">
        <v>1.080487416194986</v>
      </c>
      <c r="CF63" s="62">
        <v>5599.5133333333333</v>
      </c>
      <c r="CG63" s="110">
        <v>2927.5766666666664</v>
      </c>
      <c r="CH63" s="44"/>
      <c r="CI63" s="44"/>
      <c r="CJ63" s="55"/>
      <c r="CK63" s="13"/>
      <c r="CL63" s="13"/>
      <c r="CM63" s="43"/>
      <c r="CN63" s="17"/>
      <c r="CO63" s="120">
        <v>2.44</v>
      </c>
      <c r="CP63" s="127">
        <v>1.75</v>
      </c>
      <c r="CQ63" s="126">
        <v>7.35</v>
      </c>
      <c r="CR63" s="127">
        <v>0.8</v>
      </c>
      <c r="CS63" s="126">
        <v>24.53</v>
      </c>
      <c r="CT63" s="121">
        <v>2.5099999999999998</v>
      </c>
      <c r="CU63" s="126">
        <v>2.4900000000000002</v>
      </c>
      <c r="CV63" s="127">
        <v>0.35</v>
      </c>
      <c r="CW63" s="126">
        <v>3.99</v>
      </c>
      <c r="CX63" s="127">
        <v>2.2000000000000002</v>
      </c>
      <c r="CY63" s="126">
        <v>0.44</v>
      </c>
      <c r="CZ63" s="127">
        <v>7.0000000000000007E-2</v>
      </c>
      <c r="DA63" s="126">
        <v>4.55</v>
      </c>
      <c r="DB63" s="127">
        <v>0.4</v>
      </c>
      <c r="DC63" s="126">
        <v>0.48</v>
      </c>
      <c r="DD63" s="127">
        <v>0.09</v>
      </c>
      <c r="DE63" s="126">
        <v>53.73</v>
      </c>
      <c r="DF63" s="122">
        <v>1.63</v>
      </c>
      <c r="DG63" s="114"/>
      <c r="DH63" s="115"/>
    </row>
    <row r="64" spans="1:112">
      <c r="A64" s="1">
        <v>60</v>
      </c>
      <c r="B64" s="958"/>
      <c r="C64" s="964" t="s">
        <v>84</v>
      </c>
      <c r="D64" s="2" t="s">
        <v>85</v>
      </c>
      <c r="E64" s="2" t="s">
        <v>86</v>
      </c>
      <c r="F64" s="6">
        <v>2972.63</v>
      </c>
      <c r="G64" s="7">
        <v>25.639999389648398</v>
      </c>
      <c r="H64" s="7">
        <v>27.850000381469702</v>
      </c>
      <c r="I64" s="7">
        <v>39.369998931884702</v>
      </c>
      <c r="J64" s="7">
        <v>1.7922821809815299</v>
      </c>
      <c r="K64" s="7">
        <v>0.31184640000000002</v>
      </c>
      <c r="L64" s="7">
        <v>2.7896781317111299</v>
      </c>
      <c r="M64" s="7">
        <v>2.7396792276497299</v>
      </c>
      <c r="N64" s="8">
        <v>0.26188099999999997</v>
      </c>
      <c r="O64" s="13"/>
      <c r="P64" s="86" t="s">
        <v>173</v>
      </c>
      <c r="Q64" s="98" t="s">
        <v>176</v>
      </c>
      <c r="R64" s="108" t="s">
        <v>85</v>
      </c>
      <c r="S64" s="13"/>
      <c r="T64" s="68">
        <v>2.7417923552791601</v>
      </c>
      <c r="U64" s="52">
        <v>2.2137500000000001</v>
      </c>
      <c r="V64" s="40">
        <v>2.1371776309123618</v>
      </c>
      <c r="W64" s="40">
        <v>5.2849999999999994E-2</v>
      </c>
      <c r="X64" s="40">
        <v>5.6649999999999992E-2</v>
      </c>
      <c r="Y64" s="40">
        <v>2.2550499999999998</v>
      </c>
      <c r="Z64" s="40">
        <v>1.0360167029059018</v>
      </c>
      <c r="AA64" s="40">
        <v>2.1944704000000002</v>
      </c>
      <c r="AB64" s="40">
        <v>2.1741006</v>
      </c>
      <c r="AC64" s="40">
        <f t="shared" si="0"/>
        <v>2.1944704000000002</v>
      </c>
      <c r="AD64" s="40">
        <f t="shared" si="3"/>
        <v>2.1539198792202252</v>
      </c>
      <c r="AE64" s="40">
        <f t="shared" si="1"/>
        <v>1.0188263830846185</v>
      </c>
      <c r="AF64" s="53">
        <v>-78.666666666666998</v>
      </c>
      <c r="AG64" s="41">
        <v>4402.0133333333333</v>
      </c>
      <c r="AH64" s="41">
        <v>2501.88</v>
      </c>
      <c r="AI64" s="41">
        <v>2926.12</v>
      </c>
      <c r="AJ64" s="41">
        <v>2501.8200000000002</v>
      </c>
      <c r="AK64" s="44">
        <v>2988.95</v>
      </c>
      <c r="AL64" s="43">
        <f t="shared" si="2"/>
        <v>0.21366629184735403</v>
      </c>
      <c r="AM64" s="57"/>
      <c r="AN64" s="54">
        <v>5.0359712230215816</v>
      </c>
      <c r="AO64" s="40">
        <v>3.4929511985013582</v>
      </c>
      <c r="AP64" s="40">
        <v>2.6947956302015439</v>
      </c>
      <c r="AQ64" s="40">
        <v>2.7923303672298148</v>
      </c>
      <c r="AR64" s="52">
        <v>2.4002875000000001</v>
      </c>
      <c r="AS64" s="40">
        <v>2.2993123954135695</v>
      </c>
      <c r="AT64" s="40">
        <v>5.2275000000000002E-2</v>
      </c>
      <c r="AU64" s="40">
        <v>5.4012499999999998E-2</v>
      </c>
      <c r="AV64" s="40">
        <v>2.5047500000000005</v>
      </c>
      <c r="AW64" s="40">
        <v>1.0439153482527408</v>
      </c>
      <c r="AX64" s="40"/>
      <c r="AY64" s="40"/>
      <c r="AZ64" s="40"/>
      <c r="BA64" s="40"/>
      <c r="BB64" s="40"/>
      <c r="BC64" s="53"/>
      <c r="BD64" s="62">
        <v>107.16885859505253</v>
      </c>
      <c r="BE64" s="41">
        <v>195.25265743765365</v>
      </c>
      <c r="BF64" s="41"/>
      <c r="BG64" s="42"/>
      <c r="BH64" s="63"/>
      <c r="BI64" s="41">
        <v>5156.97</v>
      </c>
      <c r="BJ64" s="56">
        <v>2805.3433333333328</v>
      </c>
      <c r="BK64" s="42"/>
      <c r="BL64" s="68">
        <v>2.7653335915452253</v>
      </c>
      <c r="BM64" s="52">
        <v>2.18425</v>
      </c>
      <c r="BN64" s="40">
        <v>2.1586918718604156</v>
      </c>
      <c r="BO64" s="40">
        <v>5.8000000000000003E-2</v>
      </c>
      <c r="BP64" s="40">
        <v>6.2283333333333343E-2</v>
      </c>
      <c r="BQ64" s="40">
        <v>2.2757000000000005</v>
      </c>
      <c r="BR64" s="61">
        <v>1.0118396369916183</v>
      </c>
      <c r="BS64" s="62">
        <v>4341.4566666666669</v>
      </c>
      <c r="BT64" s="41">
        <v>2723.97</v>
      </c>
      <c r="BU64" s="41">
        <v>2778.85</v>
      </c>
      <c r="BV64" s="41"/>
      <c r="BW64" s="39">
        <v>2.3515754560530562</v>
      </c>
      <c r="BX64" s="40">
        <v>2.7358618717224696</v>
      </c>
      <c r="BY64" s="40">
        <v>2.8017470681169949</v>
      </c>
      <c r="BZ64" s="52">
        <v>2.328066666666667</v>
      </c>
      <c r="CA64" s="40">
        <v>2.264177776982331</v>
      </c>
      <c r="CB64" s="40">
        <v>5.6916666666666671E-2</v>
      </c>
      <c r="CC64" s="40">
        <v>5.7850000000000006E-2</v>
      </c>
      <c r="CD64" s="40">
        <v>2.3615666666666666</v>
      </c>
      <c r="CE64" s="61">
        <v>1.0282172585270606</v>
      </c>
      <c r="CF64" s="62">
        <v>4719.4233333333332</v>
      </c>
      <c r="CG64" s="56">
        <v>2724.7566666666667</v>
      </c>
      <c r="CH64" s="44"/>
      <c r="CI64" s="44"/>
      <c r="CJ64" s="55"/>
      <c r="CK64" s="13"/>
      <c r="CL64" s="13"/>
      <c r="CM64" s="43"/>
      <c r="CN64" s="17"/>
      <c r="CO64" s="120"/>
      <c r="CP64" s="127"/>
      <c r="CQ64" s="126"/>
      <c r="CR64" s="127"/>
      <c r="CS64" s="126"/>
      <c r="CT64" s="121"/>
      <c r="CU64" s="126"/>
      <c r="CV64" s="127"/>
      <c r="CW64" s="126"/>
      <c r="CX64" s="127"/>
      <c r="CY64" s="126"/>
      <c r="CZ64" s="127"/>
      <c r="DA64" s="126"/>
      <c r="DB64" s="127"/>
      <c r="DC64" s="126"/>
      <c r="DD64" s="127"/>
      <c r="DE64" s="126"/>
      <c r="DF64" s="122"/>
      <c r="DG64" s="114"/>
      <c r="DH64" s="115"/>
    </row>
    <row r="65" spans="1:112">
      <c r="A65" s="1">
        <v>61</v>
      </c>
      <c r="B65" s="958"/>
      <c r="C65" s="958"/>
      <c r="D65" s="2" t="s">
        <v>85</v>
      </c>
      <c r="E65" s="2" t="s">
        <v>87</v>
      </c>
      <c r="F65" s="6">
        <v>2972.9</v>
      </c>
      <c r="G65" s="7">
        <v>25.629999160766602</v>
      </c>
      <c r="H65" s="7">
        <v>27.4699993133544</v>
      </c>
      <c r="I65" s="7">
        <v>38.770000457763601</v>
      </c>
      <c r="J65" s="7">
        <v>2.3396327637113901</v>
      </c>
      <c r="K65" s="7">
        <v>0.22186629999999999</v>
      </c>
      <c r="L65" s="7">
        <v>2.8034271364665</v>
      </c>
      <c r="M65" s="7">
        <v>2.7378372366749502</v>
      </c>
      <c r="N65" s="8">
        <v>0.19214519999999999</v>
      </c>
      <c r="O65" s="13"/>
      <c r="P65" s="86" t="s">
        <v>173</v>
      </c>
      <c r="Q65" s="98" t="s">
        <v>176</v>
      </c>
      <c r="R65" s="108" t="s">
        <v>85</v>
      </c>
      <c r="S65" s="13"/>
      <c r="T65" s="68">
        <v>2.7418563087829946</v>
      </c>
      <c r="U65" s="52">
        <v>2.2054999999999998</v>
      </c>
      <c r="V65" s="40">
        <v>2.1316862771544276</v>
      </c>
      <c r="W65" s="40">
        <v>8.3666666666666667E-2</v>
      </c>
      <c r="X65" s="40">
        <v>7.7683333333333326E-2</v>
      </c>
      <c r="Y65" s="40">
        <v>2.1345333333333336</v>
      </c>
      <c r="Z65" s="40">
        <v>1.0356565565847307</v>
      </c>
      <c r="AA65" s="40"/>
      <c r="AB65" s="40"/>
      <c r="AC65" s="40"/>
      <c r="AD65" s="40"/>
      <c r="AE65" s="40"/>
      <c r="AF65" s="53"/>
      <c r="AG65" s="41">
        <v>4191.7566666666671</v>
      </c>
      <c r="AH65" s="41">
        <v>2374.6</v>
      </c>
      <c r="AI65" s="41">
        <v>2909.71</v>
      </c>
      <c r="AJ65" s="13"/>
      <c r="AK65" s="41"/>
      <c r="AL65" s="43"/>
      <c r="AM65" s="57"/>
      <c r="AN65" s="54">
        <v>5.4205205420520546</v>
      </c>
      <c r="AO65" s="40">
        <v>6.3211309958861799</v>
      </c>
      <c r="AP65" s="40">
        <v>2.672968189955903</v>
      </c>
      <c r="AQ65" s="40">
        <v>2.8533309788769143</v>
      </c>
      <c r="AR65" s="52">
        <v>2.4446500000000002</v>
      </c>
      <c r="AS65" s="40">
        <v>2.4320712225702033</v>
      </c>
      <c r="AT65" s="40">
        <v>7.5450000000000003E-2</v>
      </c>
      <c r="AU65" s="40">
        <v>6.6049999999999998E-2</v>
      </c>
      <c r="AV65" s="40">
        <v>2.5666125000000002</v>
      </c>
      <c r="AW65" s="40">
        <v>1.005172043200488</v>
      </c>
      <c r="AX65" s="40"/>
      <c r="AY65" s="40"/>
      <c r="AZ65" s="40"/>
      <c r="BA65" s="40"/>
      <c r="BB65" s="40"/>
      <c r="BC65" s="53"/>
      <c r="BD65" s="62">
        <v>63.734921930769282</v>
      </c>
      <c r="BE65" s="41">
        <v>116.11967358527595</v>
      </c>
      <c r="BF65" s="41"/>
      <c r="BG65" s="42"/>
      <c r="BH65" s="63"/>
      <c r="BI65" s="41">
        <v>5008.57</v>
      </c>
      <c r="BJ65" s="110">
        <v>2585.5899999999997</v>
      </c>
      <c r="BK65" s="42"/>
      <c r="BL65" s="68">
        <v>2.7387364634943299</v>
      </c>
      <c r="BM65" s="52">
        <v>2.2106499999999998</v>
      </c>
      <c r="BN65" s="40">
        <v>2.1833017759985127</v>
      </c>
      <c r="BO65" s="40">
        <v>5.698333333333333E-2</v>
      </c>
      <c r="BP65" s="40">
        <v>6.4516666666666667E-2</v>
      </c>
      <c r="BQ65" s="40">
        <v>2.1819666666666668</v>
      </c>
      <c r="BR65" s="61">
        <v>1.0125260851716111</v>
      </c>
      <c r="BS65" s="62">
        <v>3955.2999999999997</v>
      </c>
      <c r="BT65" s="41">
        <v>2219.37</v>
      </c>
      <c r="BU65" s="41">
        <v>2506.41</v>
      </c>
      <c r="BV65" s="41"/>
      <c r="BW65" s="39">
        <v>3.4469025740331025</v>
      </c>
      <c r="BX65" s="40">
        <v>2.7347167942417663</v>
      </c>
      <c r="BY65" s="40">
        <v>2.8323449657724749</v>
      </c>
      <c r="BZ65" s="52">
        <v>2.3452166666666669</v>
      </c>
      <c r="CA65" s="40">
        <v>2.3395201300993267</v>
      </c>
      <c r="CB65" s="40">
        <v>6.0949999999999997E-2</v>
      </c>
      <c r="CC65" s="40">
        <v>5.1833333333333335E-2</v>
      </c>
      <c r="CD65" s="40">
        <v>2.3399666666666668</v>
      </c>
      <c r="CE65" s="61">
        <v>1.0024349166711801</v>
      </c>
      <c r="CF65" s="62">
        <v>4635.583333333333</v>
      </c>
      <c r="CG65" s="110">
        <v>2522.3200000000002</v>
      </c>
      <c r="CH65" s="13"/>
      <c r="CI65" s="13"/>
      <c r="CJ65" s="55"/>
      <c r="CK65" s="13"/>
      <c r="CL65" s="13"/>
      <c r="CM65" s="43"/>
      <c r="CN65" s="17"/>
      <c r="CO65" s="120">
        <v>6.47</v>
      </c>
      <c r="CP65" s="127">
        <v>1.24</v>
      </c>
      <c r="CQ65" s="126">
        <v>6.57</v>
      </c>
      <c r="CR65" s="127">
        <v>0.87</v>
      </c>
      <c r="CS65" s="126">
        <v>20.059999999999999</v>
      </c>
      <c r="CT65" s="121">
        <v>3</v>
      </c>
      <c r="CU65" s="126">
        <v>0.86</v>
      </c>
      <c r="CV65" s="127">
        <v>0.16</v>
      </c>
      <c r="CW65" s="126">
        <v>4.83</v>
      </c>
      <c r="CX65" s="127">
        <v>3.11</v>
      </c>
      <c r="CY65" s="126">
        <v>1.94</v>
      </c>
      <c r="CZ65" s="127">
        <v>0.21</v>
      </c>
      <c r="DA65" s="126">
        <v>8.33</v>
      </c>
      <c r="DB65" s="127">
        <v>0.78</v>
      </c>
      <c r="DC65" s="126">
        <v>0.68</v>
      </c>
      <c r="DD65" s="127">
        <v>0.15</v>
      </c>
      <c r="DE65" s="126">
        <v>50.26</v>
      </c>
      <c r="DF65" s="122">
        <v>1.91</v>
      </c>
      <c r="DG65" s="114"/>
      <c r="DH65" s="115"/>
    </row>
    <row r="66" spans="1:112" ht="16" thickBot="1">
      <c r="A66" s="9">
        <v>62</v>
      </c>
      <c r="B66" s="959"/>
      <c r="C66" s="959"/>
      <c r="D66" s="9" t="s">
        <v>85</v>
      </c>
      <c r="E66" s="9" t="s">
        <v>88</v>
      </c>
      <c r="F66" s="10">
        <v>2972.99</v>
      </c>
      <c r="G66" s="11">
        <v>25.659999847412099</v>
      </c>
      <c r="H66" s="11">
        <v>28.459999084472599</v>
      </c>
      <c r="I66" s="11">
        <v>39.720001220703097</v>
      </c>
      <c r="J66" s="11">
        <v>3.6159411636604002</v>
      </c>
      <c r="K66" s="11">
        <v>0.44025760000000003</v>
      </c>
      <c r="L66" s="11">
        <v>2.80328081146784</v>
      </c>
      <c r="M66" s="11">
        <v>2.7019158266729799</v>
      </c>
      <c r="N66" s="12">
        <v>0.37345020000000001</v>
      </c>
      <c r="O66" s="13"/>
      <c r="P66" s="86" t="s">
        <v>199</v>
      </c>
      <c r="Q66" s="99" t="s">
        <v>177</v>
      </c>
      <c r="R66" s="109" t="s">
        <v>85</v>
      </c>
      <c r="S66" s="75"/>
      <c r="T66" s="69">
        <v>2.7175056917064064</v>
      </c>
      <c r="U66" s="70">
        <v>2.1789333333333332</v>
      </c>
      <c r="V66" s="46">
        <v>2.3170974164422322</v>
      </c>
      <c r="W66" s="46">
        <v>6.0749999999999998E-2</v>
      </c>
      <c r="X66" s="46">
        <v>4.4833333333333336E-2</v>
      </c>
      <c r="Y66" s="46">
        <v>2.2322166666666665</v>
      </c>
      <c r="Z66" s="46">
        <v>0.9403803031083009</v>
      </c>
      <c r="AA66" s="46"/>
      <c r="AB66" s="46"/>
      <c r="AC66" s="47"/>
      <c r="AD66" s="47"/>
      <c r="AE66" s="47"/>
      <c r="AF66" s="71"/>
      <c r="AG66" s="48">
        <v>4206.8533333333335</v>
      </c>
      <c r="AH66" s="48">
        <v>2395.9699999999998</v>
      </c>
      <c r="AI66" s="48">
        <v>2503.42</v>
      </c>
      <c r="AJ66" s="48"/>
      <c r="AK66" s="48"/>
      <c r="AL66" s="50"/>
      <c r="AM66" s="81"/>
      <c r="AN66" s="59">
        <v>7.6955365887785092</v>
      </c>
      <c r="AO66" s="46">
        <v>4.5598309485663728</v>
      </c>
      <c r="AP66" s="46">
        <v>2.6949788198247093</v>
      </c>
      <c r="AQ66" s="46">
        <v>2.8237364273447163</v>
      </c>
      <c r="AR66" s="70">
        <v>2.4347999999999996</v>
      </c>
      <c r="AS66" s="46">
        <v>2.4129160620082879</v>
      </c>
      <c r="AT66" s="46">
        <v>4.8433333333333328E-2</v>
      </c>
      <c r="AU66" s="46">
        <v>6.6116666666666671E-2</v>
      </c>
      <c r="AV66" s="46">
        <v>2.4220000000000002</v>
      </c>
      <c r="AW66" s="46">
        <v>1.0090694982458268</v>
      </c>
      <c r="AX66" s="46"/>
      <c r="AY66" s="46"/>
      <c r="AZ66" s="46"/>
      <c r="BA66" s="46"/>
      <c r="BB66" s="47"/>
      <c r="BC66" s="71"/>
      <c r="BD66" s="73">
        <v>69.04109077128652</v>
      </c>
      <c r="BE66" s="48">
        <v>125.78706745795543</v>
      </c>
      <c r="BF66" s="48"/>
      <c r="BG66" s="49"/>
      <c r="BH66" s="77"/>
      <c r="BI66" s="48">
        <v>4842.336666666667</v>
      </c>
      <c r="BJ66" s="60">
        <v>2620.8333333333335</v>
      </c>
      <c r="BK66" s="49"/>
      <c r="BL66" s="69">
        <v>2.7144838393113262</v>
      </c>
      <c r="BM66" s="70">
        <v>2.1614333333333331</v>
      </c>
      <c r="BN66" s="46">
        <v>2.2966511112738974</v>
      </c>
      <c r="BO66" s="46">
        <v>5.6066666666666667E-2</v>
      </c>
      <c r="BP66" s="46">
        <v>5.0766666666666668E-2</v>
      </c>
      <c r="BQ66" s="46">
        <v>2.2004666666666663</v>
      </c>
      <c r="BR66" s="72">
        <v>0.94112393594447075</v>
      </c>
      <c r="BS66" s="73">
        <v>3703.7533333333336</v>
      </c>
      <c r="BT66" s="48">
        <v>2259.36</v>
      </c>
      <c r="BU66" s="48">
        <v>2029.17</v>
      </c>
      <c r="BV66" s="48"/>
      <c r="BW66" s="45">
        <v>4.2651071431745775</v>
      </c>
      <c r="BX66" s="46">
        <v>2.7043796859029614</v>
      </c>
      <c r="BY66" s="46">
        <v>2.8248631248247671</v>
      </c>
      <c r="BZ66" s="70">
        <v>2.3778000000000001</v>
      </c>
      <c r="CA66" s="46">
        <v>2.4104781760217189</v>
      </c>
      <c r="CB66" s="46">
        <v>4.4466666666666661E-2</v>
      </c>
      <c r="CC66" s="46">
        <v>5.3216666666666669E-2</v>
      </c>
      <c r="CD66" s="46">
        <v>2.3077999999999999</v>
      </c>
      <c r="CE66" s="72">
        <v>0.98644328069559573</v>
      </c>
      <c r="CF66" s="73">
        <v>4659.670000000001</v>
      </c>
      <c r="CG66" s="60">
        <v>2597.0733333333333</v>
      </c>
      <c r="CH66" s="75"/>
      <c r="CI66" s="75"/>
      <c r="CJ66" s="76"/>
      <c r="CK66" s="75"/>
      <c r="CL66" s="75"/>
      <c r="CM66" s="50"/>
      <c r="CN66" s="17"/>
      <c r="CO66" s="123"/>
      <c r="CP66" s="128"/>
      <c r="CQ66" s="129"/>
      <c r="CR66" s="128"/>
      <c r="CS66" s="129"/>
      <c r="CT66" s="124"/>
      <c r="CU66" s="129"/>
      <c r="CV66" s="128"/>
      <c r="CW66" s="129"/>
      <c r="CX66" s="128"/>
      <c r="CY66" s="129"/>
      <c r="CZ66" s="128"/>
      <c r="DA66" s="129"/>
      <c r="DB66" s="128"/>
      <c r="DC66" s="129"/>
      <c r="DD66" s="128"/>
      <c r="DE66" s="129"/>
      <c r="DF66" s="125"/>
      <c r="DG66" s="114"/>
      <c r="DH66" s="114"/>
    </row>
    <row r="68" spans="1:112">
      <c r="A68" s="134"/>
      <c r="B68" t="s">
        <v>225</v>
      </c>
    </row>
  </sheetData>
  <sortState xmlns:xlrd2="http://schemas.microsoft.com/office/spreadsheetml/2017/richdata2" ref="AA7:AD36">
    <sortCondition ref="AA7:AA36"/>
  </sortState>
  <mergeCells count="34">
    <mergeCell ref="CO2:DF2"/>
    <mergeCell ref="P1:DF1"/>
    <mergeCell ref="CY3:CZ3"/>
    <mergeCell ref="DA3:DB3"/>
    <mergeCell ref="DC3:DD3"/>
    <mergeCell ref="DE3:DF3"/>
    <mergeCell ref="CO3:CP3"/>
    <mergeCell ref="CQ3:CR3"/>
    <mergeCell ref="CS3:CT3"/>
    <mergeCell ref="CU3:CV3"/>
    <mergeCell ref="CW3:CX3"/>
    <mergeCell ref="CF3:CM3"/>
    <mergeCell ref="BZ3:CE3"/>
    <mergeCell ref="BW3:BY3"/>
    <mergeCell ref="BW2:CM2"/>
    <mergeCell ref="A1:N1"/>
    <mergeCell ref="A2:N3"/>
    <mergeCell ref="P2:R3"/>
    <mergeCell ref="BS3:BU3"/>
    <mergeCell ref="BM3:BR3"/>
    <mergeCell ref="BL2:BU2"/>
    <mergeCell ref="T2:AL2"/>
    <mergeCell ref="U3:AF3"/>
    <mergeCell ref="AG3:AL3"/>
    <mergeCell ref="AN2:BJ2"/>
    <mergeCell ref="AN3:AQ3"/>
    <mergeCell ref="AR3:BC3"/>
    <mergeCell ref="BD3:BH3"/>
    <mergeCell ref="BI3:BJ3"/>
    <mergeCell ref="B5:B66"/>
    <mergeCell ref="C5:C7"/>
    <mergeCell ref="C8:C38"/>
    <mergeCell ref="C39:C63"/>
    <mergeCell ref="C64:C66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055B70-AF78-3F4A-AAB5-9A1170E1863E}">
  <dimension ref="A1:AA66"/>
  <sheetViews>
    <sheetView topLeftCell="A6" zoomScale="85" zoomScaleNormal="97" workbookViewId="0">
      <selection activeCell="N33" sqref="N33"/>
    </sheetView>
  </sheetViews>
  <sheetFormatPr baseColWidth="10" defaultColWidth="8.83203125" defaultRowHeight="15"/>
  <cols>
    <col min="1" max="1" width="13.5" customWidth="1"/>
    <col min="13" max="13" width="11.5" customWidth="1"/>
    <col min="14" max="14" width="39.5" customWidth="1"/>
    <col min="15" max="15" width="13" customWidth="1"/>
    <col min="19" max="19" width="10.83203125" customWidth="1"/>
    <col min="20" max="20" width="8.83203125" style="19"/>
    <col min="23" max="23" width="10.6640625" customWidth="1"/>
  </cols>
  <sheetData>
    <row r="1" spans="1:27" ht="20" thickBot="1">
      <c r="A1" s="967"/>
      <c r="B1" s="967"/>
      <c r="C1" s="967"/>
      <c r="D1" s="967"/>
      <c r="E1" s="967"/>
      <c r="F1" s="967"/>
      <c r="G1" s="967"/>
      <c r="H1" s="967"/>
      <c r="I1" s="967"/>
      <c r="J1" s="967"/>
      <c r="K1" s="968"/>
      <c r="M1" s="966" t="s">
        <v>160</v>
      </c>
      <c r="N1" s="967"/>
      <c r="O1" s="967"/>
      <c r="P1" s="967"/>
      <c r="Q1" s="967"/>
      <c r="R1" s="967"/>
      <c r="S1" s="967"/>
      <c r="T1" s="967"/>
      <c r="U1" s="967"/>
      <c r="V1" s="967"/>
      <c r="W1" s="967"/>
      <c r="X1" s="967"/>
      <c r="Y1" s="967"/>
    </row>
    <row r="2" spans="1:27" ht="22" customHeight="1">
      <c r="A2" s="969"/>
      <c r="B2" s="969"/>
      <c r="C2" s="969"/>
      <c r="D2" s="969"/>
      <c r="E2" s="969"/>
      <c r="F2" s="969"/>
      <c r="G2" s="969"/>
      <c r="H2" s="969"/>
      <c r="I2" s="969"/>
      <c r="J2" s="969"/>
      <c r="K2" s="970"/>
      <c r="M2" s="973" t="s">
        <v>162</v>
      </c>
      <c r="N2" s="974"/>
      <c r="O2" s="975"/>
      <c r="P2" s="78"/>
      <c r="Q2" s="495" t="s">
        <v>122</v>
      </c>
      <c r="R2" s="981" t="s">
        <v>123</v>
      </c>
      <c r="S2" s="982"/>
      <c r="T2" s="982"/>
      <c r="U2" s="982"/>
      <c r="V2" s="495" t="s">
        <v>124</v>
      </c>
      <c r="W2" s="997" t="s">
        <v>125</v>
      </c>
      <c r="X2" s="998"/>
      <c r="Y2" s="998"/>
    </row>
    <row r="3" spans="1:27" ht="17" customHeight="1" thickBot="1">
      <c r="A3" s="971"/>
      <c r="B3" s="971"/>
      <c r="C3" s="971"/>
      <c r="D3" s="971"/>
      <c r="E3" s="971"/>
      <c r="F3" s="971"/>
      <c r="G3" s="971"/>
      <c r="H3" s="971"/>
      <c r="I3" s="971"/>
      <c r="J3" s="971"/>
      <c r="K3" s="972"/>
      <c r="M3" s="976"/>
      <c r="N3" s="977"/>
      <c r="O3" s="978"/>
      <c r="Q3" s="36" t="s">
        <v>166</v>
      </c>
      <c r="R3" s="986" t="s">
        <v>165</v>
      </c>
      <c r="S3" s="987"/>
      <c r="T3" s="987"/>
      <c r="U3" s="987"/>
      <c r="V3" s="36" t="s">
        <v>166</v>
      </c>
      <c r="W3" s="986" t="s">
        <v>165</v>
      </c>
      <c r="X3" s="987"/>
      <c r="Y3" s="987"/>
      <c r="Z3" s="114"/>
      <c r="AA3" s="114"/>
    </row>
    <row r="4" spans="1:27" ht="51" thickBot="1">
      <c r="A4" s="20" t="s">
        <v>4</v>
      </c>
      <c r="B4" s="20" t="s">
        <v>5</v>
      </c>
      <c r="C4" s="21" t="s">
        <v>6</v>
      </c>
      <c r="D4" s="22" t="s">
        <v>7</v>
      </c>
      <c r="E4" s="22" t="s">
        <v>8</v>
      </c>
      <c r="F4" s="22" t="s">
        <v>9</v>
      </c>
      <c r="G4" s="23" t="s">
        <v>10</v>
      </c>
      <c r="H4" s="23" t="s">
        <v>11</v>
      </c>
      <c r="I4" s="23" t="s">
        <v>12</v>
      </c>
      <c r="J4" s="23" t="s">
        <v>13</v>
      </c>
      <c r="K4" s="24" t="s">
        <v>14</v>
      </c>
      <c r="L4" s="30"/>
      <c r="M4" s="79" t="s">
        <v>207</v>
      </c>
      <c r="N4" s="87" t="s">
        <v>204</v>
      </c>
      <c r="O4" s="89" t="s">
        <v>206</v>
      </c>
      <c r="P4" s="35"/>
      <c r="Q4" s="26" t="s">
        <v>224</v>
      </c>
      <c r="R4" s="37" t="s">
        <v>157</v>
      </c>
      <c r="S4" s="74" t="s">
        <v>223</v>
      </c>
      <c r="T4" s="26" t="s">
        <v>224</v>
      </c>
      <c r="U4" s="26" t="s">
        <v>138</v>
      </c>
      <c r="V4" s="26" t="s">
        <v>224</v>
      </c>
      <c r="W4" s="74" t="s">
        <v>223</v>
      </c>
      <c r="X4" s="26" t="s">
        <v>224</v>
      </c>
      <c r="Y4" s="26" t="s">
        <v>138</v>
      </c>
      <c r="Z4" s="114"/>
      <c r="AA4" s="114"/>
    </row>
    <row r="5" spans="1:27">
      <c r="A5" s="2" t="s">
        <v>17</v>
      </c>
      <c r="B5" s="1" t="s">
        <v>18</v>
      </c>
      <c r="C5" s="3">
        <v>279.73</v>
      </c>
      <c r="D5" s="4">
        <v>25.530000686645501</v>
      </c>
      <c r="E5" s="4">
        <v>28.659999847412099</v>
      </c>
      <c r="F5" s="4">
        <v>37.650001525878899</v>
      </c>
      <c r="G5" s="4">
        <v>1.7681195487614101</v>
      </c>
      <c r="H5" s="4">
        <v>1.710272</v>
      </c>
      <c r="I5" s="4">
        <v>2.6141283378616902</v>
      </c>
      <c r="J5" s="4">
        <v>2.5679074236902499</v>
      </c>
      <c r="K5" s="5">
        <v>1.6486879999999999</v>
      </c>
      <c r="L5" s="85"/>
      <c r="M5" s="86" t="s">
        <v>167</v>
      </c>
      <c r="N5" s="90" t="s">
        <v>174</v>
      </c>
      <c r="O5" s="100" t="s">
        <v>20</v>
      </c>
      <c r="P5" s="13"/>
      <c r="Q5" s="68">
        <v>2.5107133114785967</v>
      </c>
      <c r="R5" s="54">
        <v>3.7037037037037033</v>
      </c>
      <c r="S5" s="40">
        <v>9.7999793438220664</v>
      </c>
      <c r="T5" s="40">
        <v>2.5025028915273899</v>
      </c>
      <c r="U5" s="40">
        <v>2.7743928142393277</v>
      </c>
      <c r="V5" s="68">
        <v>2.4762246114795263</v>
      </c>
      <c r="W5" s="39">
        <v>11.52578599618638</v>
      </c>
      <c r="X5" s="40">
        <v>2.4991008673673019</v>
      </c>
      <c r="Y5" s="40">
        <v>2.8246658029192324</v>
      </c>
      <c r="Z5" s="114"/>
      <c r="AA5" s="114"/>
    </row>
    <row r="6" spans="1:27">
      <c r="A6" s="2" t="s">
        <v>17</v>
      </c>
      <c r="B6" s="2" t="s">
        <v>19</v>
      </c>
      <c r="C6" s="6">
        <v>280.04000000000002</v>
      </c>
      <c r="D6" s="7">
        <v>25.540000915527301</v>
      </c>
      <c r="E6" s="7">
        <v>26</v>
      </c>
      <c r="F6" s="7">
        <v>33.319999694824197</v>
      </c>
      <c r="G6" s="7">
        <v>2.78732152400358</v>
      </c>
      <c r="H6" s="7">
        <v>2.3662679999999998</v>
      </c>
      <c r="I6" s="7">
        <v>2.5756607053973699</v>
      </c>
      <c r="J6" s="7">
        <v>2.5038687601705201</v>
      </c>
      <c r="K6" s="8">
        <v>2.2523840000000002</v>
      </c>
      <c r="L6" s="85"/>
      <c r="M6" s="86" t="s">
        <v>168</v>
      </c>
      <c r="N6" s="91" t="s">
        <v>169</v>
      </c>
      <c r="O6" s="101" t="s">
        <v>20</v>
      </c>
      <c r="P6" s="13"/>
      <c r="Q6" s="68">
        <v>2.4559869687350058</v>
      </c>
      <c r="R6" s="54">
        <v>6.1709978801915675</v>
      </c>
      <c r="S6" s="57">
        <v>12.346385973372316</v>
      </c>
      <c r="T6" s="40">
        <v>2.407310639654562</v>
      </c>
      <c r="U6" s="40">
        <v>2.7463906267724019</v>
      </c>
      <c r="V6" s="68">
        <v>2.4597395275937792</v>
      </c>
      <c r="W6" s="39">
        <v>13.905411315653449</v>
      </c>
      <c r="X6" s="40">
        <v>2.4377229811935908</v>
      </c>
      <c r="Y6" s="40">
        <v>2.8314473864683323</v>
      </c>
      <c r="Z6" s="114"/>
      <c r="AA6" s="114"/>
    </row>
    <row r="7" spans="1:27">
      <c r="A7" s="2" t="s">
        <v>20</v>
      </c>
      <c r="B7" s="2" t="s">
        <v>21</v>
      </c>
      <c r="C7" s="6">
        <v>472.05</v>
      </c>
      <c r="D7" s="7">
        <v>25.610000610351499</v>
      </c>
      <c r="E7" s="7">
        <v>26.7399997711181</v>
      </c>
      <c r="F7" s="7">
        <v>35.950000762939403</v>
      </c>
      <c r="G7" s="7">
        <v>2.6629760662530502</v>
      </c>
      <c r="H7" s="7">
        <v>4.1318929999999997E-2</v>
      </c>
      <c r="I7" s="7">
        <v>2.6837830858164899</v>
      </c>
      <c r="J7" s="7">
        <v>2.6123145845710498</v>
      </c>
      <c r="K7" s="8">
        <v>2.7328990000000001E-2</v>
      </c>
      <c r="L7" s="13"/>
      <c r="M7" s="86" t="s">
        <v>167</v>
      </c>
      <c r="N7" s="91" t="s">
        <v>174</v>
      </c>
      <c r="O7" s="101" t="s">
        <v>20</v>
      </c>
      <c r="P7" s="13"/>
      <c r="Q7" s="68">
        <v>2.6147980803055537</v>
      </c>
      <c r="R7" s="54">
        <v>2.4352651048088778</v>
      </c>
      <c r="S7" s="40">
        <v>9.8295159962182002</v>
      </c>
      <c r="T7" s="40">
        <v>2.604454743012214</v>
      </c>
      <c r="U7" s="40">
        <v>2.888367265393609</v>
      </c>
      <c r="V7" s="68">
        <v>2.5954590664465913</v>
      </c>
      <c r="W7" s="39">
        <v>10.294660022756705</v>
      </c>
      <c r="X7" s="40">
        <v>2.5986417330403726</v>
      </c>
      <c r="Y7" s="40">
        <v>2.8968640369677026</v>
      </c>
      <c r="Z7" s="114"/>
      <c r="AA7" s="115"/>
    </row>
    <row r="8" spans="1:27">
      <c r="A8" s="2" t="s">
        <v>82</v>
      </c>
      <c r="B8" s="2" t="s">
        <v>83</v>
      </c>
      <c r="C8" s="6">
        <v>2667.3</v>
      </c>
      <c r="D8" s="7">
        <v>25.620000839233398</v>
      </c>
      <c r="E8" s="7">
        <v>27.940000534057599</v>
      </c>
      <c r="F8" s="7">
        <v>39.400001525878899</v>
      </c>
      <c r="G8" s="7">
        <v>1.2773679961861799</v>
      </c>
      <c r="H8" s="7">
        <v>8.5793540000000008E-3</v>
      </c>
      <c r="I8" s="7">
        <v>2.77214720635842</v>
      </c>
      <c r="J8" s="7">
        <v>2.7367366851372199</v>
      </c>
      <c r="K8" s="8">
        <v>4.9407460000000002E-3</v>
      </c>
      <c r="L8" s="13"/>
      <c r="M8" s="86" t="s">
        <v>118</v>
      </c>
      <c r="N8" s="116" t="s">
        <v>175</v>
      </c>
      <c r="O8" s="117" t="s">
        <v>205</v>
      </c>
      <c r="P8" s="13"/>
      <c r="Q8" s="68">
        <v>2.7492796967756816</v>
      </c>
      <c r="R8" s="54">
        <v>4.0570633263743909</v>
      </c>
      <c r="S8" s="40">
        <v>1.7724100614620815</v>
      </c>
      <c r="T8" s="40">
        <v>2.7029650520807404</v>
      </c>
      <c r="U8" s="40">
        <v>2.7517371176183958</v>
      </c>
      <c r="V8" s="68">
        <v>2.7678989713789477</v>
      </c>
      <c r="W8" s="39">
        <v>0.9558211117146781</v>
      </c>
      <c r="X8" s="40">
        <v>2.733313639326453</v>
      </c>
      <c r="Y8" s="40">
        <v>2.7596913518859432</v>
      </c>
      <c r="Z8" s="114"/>
      <c r="AA8" s="115"/>
    </row>
    <row r="9" spans="1:27">
      <c r="A9" s="2" t="s">
        <v>23</v>
      </c>
      <c r="B9" s="2" t="s">
        <v>29</v>
      </c>
      <c r="C9" s="6">
        <v>1387.7</v>
      </c>
      <c r="D9" s="7">
        <v>25.649999618530199</v>
      </c>
      <c r="E9" s="7">
        <v>27.590000152587798</v>
      </c>
      <c r="F9" s="7">
        <v>34.799999237060497</v>
      </c>
      <c r="G9" s="7">
        <v>7.5819843140616197</v>
      </c>
      <c r="H9" s="7">
        <v>8.166706E-2</v>
      </c>
      <c r="I9" s="7">
        <v>2.6458174412750499</v>
      </c>
      <c r="J9" s="7">
        <v>2.4452119778988601</v>
      </c>
      <c r="K9" s="8">
        <v>4.0243630000000002E-2</v>
      </c>
      <c r="L9" s="13"/>
      <c r="M9" s="86" t="s">
        <v>93</v>
      </c>
      <c r="N9" s="95" t="s">
        <v>186</v>
      </c>
      <c r="O9" s="105" t="s">
        <v>95</v>
      </c>
      <c r="P9" s="13"/>
      <c r="Q9" s="68">
        <v>2.4787343226578815</v>
      </c>
      <c r="R9" s="58">
        <v>12.875472817622191</v>
      </c>
      <c r="S9" s="40">
        <v>7.9011073911923688</v>
      </c>
      <c r="T9" s="40">
        <v>2.4702629287615139</v>
      </c>
      <c r="U9" s="40">
        <v>2.6821852671497557</v>
      </c>
      <c r="V9" s="68">
        <v>2.4743297403224842</v>
      </c>
      <c r="W9" s="39">
        <v>7.8883876959232353</v>
      </c>
      <c r="X9" s="40">
        <v>2.4761686797566482</v>
      </c>
      <c r="Y9" s="40">
        <v>2.6882264003613101</v>
      </c>
      <c r="Z9" s="114"/>
      <c r="AA9" s="115"/>
    </row>
    <row r="10" spans="1:27">
      <c r="A10" s="2" t="s">
        <v>23</v>
      </c>
      <c r="B10" s="2" t="s">
        <v>32</v>
      </c>
      <c r="C10" s="6">
        <v>1388.7</v>
      </c>
      <c r="D10" s="7">
        <v>25.629999160766602</v>
      </c>
      <c r="E10" s="7">
        <v>26.559999465942301</v>
      </c>
      <c r="F10" s="7">
        <v>34.580001831054602</v>
      </c>
      <c r="G10" s="7">
        <v>5.82501041881582</v>
      </c>
      <c r="H10" s="7">
        <v>0.22437670000000001</v>
      </c>
      <c r="I10" s="7">
        <v>2.6837869413105699</v>
      </c>
      <c r="J10" s="7">
        <v>2.52745607236041</v>
      </c>
      <c r="K10" s="8">
        <v>0.1250597</v>
      </c>
      <c r="L10" s="13"/>
      <c r="M10" s="86" t="s">
        <v>97</v>
      </c>
      <c r="N10" s="95" t="s">
        <v>187</v>
      </c>
      <c r="O10" s="105" t="s">
        <v>95</v>
      </c>
      <c r="P10" s="13"/>
      <c r="Q10" s="68">
        <v>2.5258567000869121</v>
      </c>
      <c r="R10" s="58">
        <v>10.685829175664606</v>
      </c>
      <c r="S10" s="40">
        <v>6.1515511804627723</v>
      </c>
      <c r="T10" s="40">
        <v>2.5144912361789915</v>
      </c>
      <c r="U10" s="40">
        <v>2.6793103858478786</v>
      </c>
      <c r="V10" s="68">
        <v>2.5211775319227394</v>
      </c>
      <c r="W10" s="39">
        <v>6.0936192866377494</v>
      </c>
      <c r="X10" s="40">
        <v>2.5207073921971253</v>
      </c>
      <c r="Y10" s="40">
        <v>2.6842770140308958</v>
      </c>
      <c r="Z10" s="114"/>
      <c r="AA10" s="115"/>
    </row>
    <row r="11" spans="1:27">
      <c r="A11" s="2" t="s">
        <v>23</v>
      </c>
      <c r="B11" s="2" t="s">
        <v>35</v>
      </c>
      <c r="C11" s="6">
        <v>1389.53</v>
      </c>
      <c r="D11" s="7">
        <v>25.7399997711181</v>
      </c>
      <c r="E11" s="7">
        <v>26.659999847412099</v>
      </c>
      <c r="F11" s="7">
        <v>32.599998474121001</v>
      </c>
      <c r="G11" s="7">
        <v>9.6679313288177298</v>
      </c>
      <c r="H11" s="7">
        <v>0.1879748</v>
      </c>
      <c r="I11" s="7">
        <v>2.6061715908501299</v>
      </c>
      <c r="J11" s="7">
        <v>2.3542087111355801</v>
      </c>
      <c r="K11" s="8">
        <v>0.1034206</v>
      </c>
      <c r="L11" s="13"/>
      <c r="M11" s="86" t="s">
        <v>101</v>
      </c>
      <c r="N11" s="95" t="s">
        <v>186</v>
      </c>
      <c r="O11" s="105" t="s">
        <v>95</v>
      </c>
      <c r="P11" s="13"/>
      <c r="Q11" s="68">
        <v>2.3979544782969695</v>
      </c>
      <c r="R11" s="58">
        <v>16.487171837708832</v>
      </c>
      <c r="S11" s="57">
        <v>10.63975847585867</v>
      </c>
      <c r="T11" s="40">
        <v>2.3838452608239864</v>
      </c>
      <c r="U11" s="40">
        <v>2.6676799661289778</v>
      </c>
      <c r="V11" s="68">
        <v>2.3929582892735222</v>
      </c>
      <c r="W11" s="39">
        <v>10.539391460665554</v>
      </c>
      <c r="X11" s="40">
        <v>2.3929413013496683</v>
      </c>
      <c r="Y11" s="40">
        <v>2.6748547102689662</v>
      </c>
      <c r="Z11" s="114"/>
      <c r="AA11" s="115"/>
    </row>
    <row r="12" spans="1:27">
      <c r="A12" s="2" t="s">
        <v>23</v>
      </c>
      <c r="B12" s="2" t="s">
        <v>36</v>
      </c>
      <c r="C12" s="6">
        <v>1389.84</v>
      </c>
      <c r="D12" s="7">
        <v>25.610000610351499</v>
      </c>
      <c r="E12" s="7">
        <v>26.7299995422363</v>
      </c>
      <c r="F12" s="7">
        <v>32.869998931884702</v>
      </c>
      <c r="G12" s="7">
        <v>9.9984037080714305</v>
      </c>
      <c r="H12" s="7">
        <v>0.16886370000000001</v>
      </c>
      <c r="I12" s="7">
        <v>2.6572836352974898</v>
      </c>
      <c r="J12" s="7">
        <v>2.3915976897719302</v>
      </c>
      <c r="K12" s="8">
        <v>9.3497769999999994E-2</v>
      </c>
      <c r="L12" s="13"/>
      <c r="M12" s="86" t="s">
        <v>101</v>
      </c>
      <c r="N12" s="95" t="s">
        <v>186</v>
      </c>
      <c r="O12" s="105" t="s">
        <v>95</v>
      </c>
      <c r="P12" s="13"/>
      <c r="Q12" s="68">
        <v>2.3969729579367063</v>
      </c>
      <c r="R12" s="58">
        <v>16.270485752251592</v>
      </c>
      <c r="S12" s="57">
        <v>10.755331211821929</v>
      </c>
      <c r="T12" s="40">
        <v>2.3850770421340202</v>
      </c>
      <c r="U12" s="40">
        <v>2.6725148678572528</v>
      </c>
      <c r="V12" s="68">
        <v>2.3925793677713929</v>
      </c>
      <c r="W12" s="39">
        <v>10.780203949041018</v>
      </c>
      <c r="X12" s="40">
        <v>2.3912019180249136</v>
      </c>
      <c r="Y12" s="40">
        <v>2.6801248420912658</v>
      </c>
      <c r="Z12" s="114"/>
      <c r="AA12" s="115"/>
    </row>
    <row r="13" spans="1:27">
      <c r="A13" s="2" t="s">
        <v>23</v>
      </c>
      <c r="B13" s="2" t="s">
        <v>43</v>
      </c>
      <c r="C13" s="6">
        <v>1391.79</v>
      </c>
      <c r="D13" s="7">
        <v>25.590000152587798</v>
      </c>
      <c r="E13" s="7">
        <v>27.7199993133544</v>
      </c>
      <c r="F13" s="7">
        <v>33.930000305175703</v>
      </c>
      <c r="G13" s="7">
        <v>9.5422169137487103</v>
      </c>
      <c r="H13" s="7">
        <v>0.19484779999999999</v>
      </c>
      <c r="I13" s="7">
        <v>2.6357711014706999</v>
      </c>
      <c r="J13" s="7">
        <v>2.3842601056184698</v>
      </c>
      <c r="K13" s="8">
        <v>0.1098201</v>
      </c>
      <c r="L13" s="13"/>
      <c r="M13" s="86" t="s">
        <v>101</v>
      </c>
      <c r="N13" s="95" t="s">
        <v>186</v>
      </c>
      <c r="O13" s="105" t="s">
        <v>95</v>
      </c>
      <c r="P13" s="13"/>
      <c r="Q13" s="68">
        <v>2.3935832180549772</v>
      </c>
      <c r="R13" s="58">
        <v>15.981996142030436</v>
      </c>
      <c r="S13" s="57">
        <v>10.291771546070096</v>
      </c>
      <c r="T13" s="40">
        <v>2.3856405967924816</v>
      </c>
      <c r="U13" s="40">
        <v>2.6593330822686334</v>
      </c>
      <c r="V13" s="68">
        <v>2.3896673705606073</v>
      </c>
      <c r="W13" s="39">
        <v>10.286186825537499</v>
      </c>
      <c r="X13" s="40">
        <v>2.3939234614716884</v>
      </c>
      <c r="Y13" s="40">
        <v>2.668400078833268</v>
      </c>
      <c r="Z13" s="114"/>
      <c r="AA13" s="115"/>
    </row>
    <row r="14" spans="1:27">
      <c r="A14" s="2" t="s">
        <v>23</v>
      </c>
      <c r="B14" s="2" t="s">
        <v>44</v>
      </c>
      <c r="C14" s="6">
        <v>1392.08</v>
      </c>
      <c r="D14" s="7">
        <v>25.579999923706001</v>
      </c>
      <c r="E14" s="7">
        <v>26.840000152587798</v>
      </c>
      <c r="F14" s="7">
        <v>33.130001068115199</v>
      </c>
      <c r="G14" s="7">
        <v>9.6660434982927494</v>
      </c>
      <c r="H14" s="7">
        <v>0.18111530000000001</v>
      </c>
      <c r="I14" s="7">
        <v>2.66373743592181</v>
      </c>
      <c r="J14" s="7">
        <v>2.4062594166853</v>
      </c>
      <c r="K14" s="8">
        <v>0.10140299999999999</v>
      </c>
      <c r="L14" s="13"/>
      <c r="M14" s="86" t="s">
        <v>101</v>
      </c>
      <c r="N14" s="95" t="s">
        <v>186</v>
      </c>
      <c r="O14" s="105" t="s">
        <v>95</v>
      </c>
      <c r="P14" s="13"/>
      <c r="Q14" s="68">
        <v>2.4224017015062498</v>
      </c>
      <c r="R14" s="58">
        <v>16.247955998216142</v>
      </c>
      <c r="S14" s="57">
        <v>10.532302756307436</v>
      </c>
      <c r="T14" s="40">
        <v>2.3855277460845801</v>
      </c>
      <c r="U14" s="40">
        <v>2.6663564834879652</v>
      </c>
      <c r="V14" s="68">
        <v>2.4182818948389859</v>
      </c>
      <c r="W14" s="39">
        <v>10.369297337973824</v>
      </c>
      <c r="X14" s="40">
        <v>2.397215889380115</v>
      </c>
      <c r="Y14" s="40">
        <v>2.6745476920106115</v>
      </c>
      <c r="Z14" s="114"/>
      <c r="AA14" s="115"/>
    </row>
    <row r="15" spans="1:27">
      <c r="A15" s="2" t="s">
        <v>23</v>
      </c>
      <c r="B15" s="2" t="s">
        <v>46</v>
      </c>
      <c r="C15" s="6">
        <v>1392.81</v>
      </c>
      <c r="D15" s="7">
        <v>25.569999694824201</v>
      </c>
      <c r="E15" s="7">
        <v>25.829999923706001</v>
      </c>
      <c r="F15" s="7">
        <v>33.349998474121001</v>
      </c>
      <c r="G15" s="7">
        <v>5.6934282978142701</v>
      </c>
      <c r="H15" s="7">
        <v>0.31254330000000002</v>
      </c>
      <c r="I15" s="7">
        <v>2.6702009933484399</v>
      </c>
      <c r="J15" s="7">
        <v>2.51817501438462</v>
      </c>
      <c r="K15" s="8">
        <v>0.19790869999999999</v>
      </c>
      <c r="L15" s="13"/>
      <c r="M15" s="86" t="s">
        <v>103</v>
      </c>
      <c r="N15" s="95" t="s">
        <v>170</v>
      </c>
      <c r="O15" s="105" t="s">
        <v>95</v>
      </c>
      <c r="P15" s="13"/>
      <c r="Q15" s="68">
        <v>2.5385671089148207</v>
      </c>
      <c r="R15" s="54">
        <v>9.5581955120739188</v>
      </c>
      <c r="S15" s="40">
        <v>5.4745285565539401</v>
      </c>
      <c r="T15" s="40">
        <v>2.5325266434829685</v>
      </c>
      <c r="U15" s="40">
        <v>2.679200224881356</v>
      </c>
      <c r="V15" s="68">
        <v>2.5332256501243453</v>
      </c>
      <c r="W15" s="39">
        <v>5.762609093258563</v>
      </c>
      <c r="X15" s="40">
        <v>2.5385250402576496</v>
      </c>
      <c r="Y15" s="40">
        <v>2.6937556481904377</v>
      </c>
      <c r="Z15" s="114"/>
      <c r="AA15" s="115"/>
    </row>
    <row r="16" spans="1:27">
      <c r="A16" s="2" t="s">
        <v>23</v>
      </c>
      <c r="B16" s="2" t="s">
        <v>47</v>
      </c>
      <c r="C16" s="6">
        <v>1392.95</v>
      </c>
      <c r="D16" s="7">
        <v>25.610000610351499</v>
      </c>
      <c r="E16" s="7">
        <v>28.409999847412099</v>
      </c>
      <c r="F16" s="7">
        <v>36.909999847412102</v>
      </c>
      <c r="G16" s="7">
        <v>5.3600513423243896</v>
      </c>
      <c r="H16" s="7">
        <v>0.33357959999999998</v>
      </c>
      <c r="I16" s="7">
        <v>2.6689089307990601</v>
      </c>
      <c r="J16" s="7">
        <v>2.5258540418283499</v>
      </c>
      <c r="K16" s="8">
        <v>0.19765769999999999</v>
      </c>
      <c r="L16" s="13"/>
      <c r="M16" s="86" t="s">
        <v>104</v>
      </c>
      <c r="N16" s="95" t="s">
        <v>191</v>
      </c>
      <c r="O16" s="105" t="s">
        <v>95</v>
      </c>
      <c r="P16" s="13"/>
      <c r="Q16" s="68">
        <v>2.5511423293248066</v>
      </c>
      <c r="R16" s="54">
        <v>9.6733580471427558</v>
      </c>
      <c r="S16" s="40">
        <v>5.9406964954511885</v>
      </c>
      <c r="T16" s="40">
        <v>2.5263132905507648</v>
      </c>
      <c r="U16" s="40">
        <v>2.6858728444960147</v>
      </c>
      <c r="V16" s="68">
        <v>2.5430206575276917</v>
      </c>
      <c r="W16" s="39">
        <v>5.9522792022791968</v>
      </c>
      <c r="X16" s="40">
        <v>2.5346864423076925</v>
      </c>
      <c r="Y16" s="40">
        <v>2.6951067190233484</v>
      </c>
      <c r="Z16" s="114"/>
      <c r="AA16" s="115"/>
    </row>
    <row r="17" spans="1:27">
      <c r="A17" s="2" t="s">
        <v>23</v>
      </c>
      <c r="B17" s="2" t="s">
        <v>52</v>
      </c>
      <c r="C17" s="6">
        <v>1394.37</v>
      </c>
      <c r="D17" s="7">
        <v>25.7000007629394</v>
      </c>
      <c r="E17" s="7">
        <v>28.059999465942301</v>
      </c>
      <c r="F17" s="7">
        <v>34.419998168945298</v>
      </c>
      <c r="G17" s="7">
        <v>10.0845394558031</v>
      </c>
      <c r="H17" s="7">
        <v>0.20385049999999999</v>
      </c>
      <c r="I17" s="7">
        <v>2.6346894614231702</v>
      </c>
      <c r="J17" s="7">
        <v>2.3689931631480601</v>
      </c>
      <c r="K17" s="8">
        <v>0.1177179</v>
      </c>
      <c r="L17" s="13"/>
      <c r="M17" s="86" t="s">
        <v>108</v>
      </c>
      <c r="N17" s="95" t="s">
        <v>182</v>
      </c>
      <c r="O17" s="105" t="s">
        <v>95</v>
      </c>
      <c r="P17" s="13"/>
      <c r="Q17" s="68">
        <v>2.4168551058434877</v>
      </c>
      <c r="R17" s="58">
        <v>16.463676744519272</v>
      </c>
      <c r="S17" s="57">
        <v>10.743889630113264</v>
      </c>
      <c r="T17" s="40">
        <v>2.4039605872723526</v>
      </c>
      <c r="U17" s="40">
        <v>2.6933288682534857</v>
      </c>
      <c r="V17" s="68">
        <v>2.4100695482662822</v>
      </c>
      <c r="W17" s="39">
        <v>11.462368339387734</v>
      </c>
      <c r="X17" s="40">
        <v>2.4064847008999468</v>
      </c>
      <c r="Y17" s="40">
        <v>2.7180359986639662</v>
      </c>
      <c r="Z17" s="114"/>
      <c r="AA17" s="115"/>
    </row>
    <row r="18" spans="1:27">
      <c r="A18" s="2" t="s">
        <v>23</v>
      </c>
      <c r="B18" s="133" t="s">
        <v>53</v>
      </c>
      <c r="C18" s="6">
        <v>1394.93</v>
      </c>
      <c r="D18" s="7">
        <v>25.920000076293899</v>
      </c>
      <c r="E18" s="7">
        <v>27.25</v>
      </c>
      <c r="F18" s="7">
        <v>35.209999084472599</v>
      </c>
      <c r="G18" s="7">
        <v>4.3486378397867202</v>
      </c>
      <c r="H18" s="7">
        <v>0.16380120000000001</v>
      </c>
      <c r="I18" s="7">
        <v>2.56340014852612</v>
      </c>
      <c r="J18" s="7">
        <v>2.4519271596821701</v>
      </c>
      <c r="K18" s="8">
        <v>8.4817760000000006E-2</v>
      </c>
      <c r="L18" s="13"/>
      <c r="M18" s="86" t="s">
        <v>109</v>
      </c>
      <c r="N18" s="95" t="s">
        <v>183</v>
      </c>
      <c r="O18" s="105" t="s">
        <v>95</v>
      </c>
      <c r="P18" s="13"/>
      <c r="Q18" s="68">
        <v>2.5385337933509038</v>
      </c>
      <c r="R18" s="58">
        <v>15.849734341091072</v>
      </c>
      <c r="S18" s="40">
        <v>8.8068365274917859</v>
      </c>
      <c r="T18" s="40">
        <v>2.4456306779899712</v>
      </c>
      <c r="U18" s="40">
        <v>2.6818136194247169</v>
      </c>
      <c r="V18" s="68"/>
      <c r="W18" s="39"/>
      <c r="X18" s="40"/>
      <c r="Y18" s="40"/>
      <c r="Z18" s="114"/>
      <c r="AA18" s="115"/>
    </row>
    <row r="19" spans="1:27">
      <c r="A19" s="2" t="s">
        <v>23</v>
      </c>
      <c r="B19" s="2" t="s">
        <v>54</v>
      </c>
      <c r="C19" s="6">
        <v>1395.17</v>
      </c>
      <c r="D19" s="7">
        <v>25.659999847412099</v>
      </c>
      <c r="E19" s="7">
        <v>27.9899997711181</v>
      </c>
      <c r="F19" s="7">
        <v>34.4799995422363</v>
      </c>
      <c r="G19" s="7">
        <v>9.1286571515609793</v>
      </c>
      <c r="H19" s="7">
        <v>0.1831247</v>
      </c>
      <c r="I19" s="7">
        <v>2.6261712646915298</v>
      </c>
      <c r="J19" s="7">
        <v>2.3864370937250299</v>
      </c>
      <c r="K19" s="8">
        <v>0.1071153</v>
      </c>
      <c r="L19" s="13"/>
      <c r="M19" s="86" t="s">
        <v>109</v>
      </c>
      <c r="N19" s="95" t="s">
        <v>183</v>
      </c>
      <c r="O19" s="105" t="s">
        <v>95</v>
      </c>
      <c r="P19" s="13"/>
      <c r="Q19" s="68">
        <v>2.4150771190455291</v>
      </c>
      <c r="R19" s="58">
        <v>16.037266197283266</v>
      </c>
      <c r="S19" s="57">
        <v>10.430674561545535</v>
      </c>
      <c r="T19" s="40">
        <v>2.4012156992513347</v>
      </c>
      <c r="U19" s="40">
        <v>2.6808460234539511</v>
      </c>
      <c r="V19" s="68">
        <v>2.4098197599145932</v>
      </c>
      <c r="W19" s="39">
        <v>10.465777567818048</v>
      </c>
      <c r="X19" s="40">
        <v>2.41134109508149</v>
      </c>
      <c r="Y19" s="40">
        <v>2.6932060496844876</v>
      </c>
      <c r="Z19" s="114"/>
      <c r="AA19" s="115"/>
    </row>
    <row r="20" spans="1:27">
      <c r="A20" s="2" t="s">
        <v>23</v>
      </c>
      <c r="B20" s="2" t="s">
        <v>72</v>
      </c>
      <c r="C20" s="6">
        <v>2329.1</v>
      </c>
      <c r="D20" s="7">
        <v>25.610000610351499</v>
      </c>
      <c r="E20" s="7">
        <v>27.819999694824201</v>
      </c>
      <c r="F20" s="7">
        <v>37.099998474121001</v>
      </c>
      <c r="G20" s="7">
        <v>4.2261079079022101</v>
      </c>
      <c r="H20" s="7">
        <v>1.3671050000000001E-2</v>
      </c>
      <c r="I20" s="7">
        <v>2.7065619347286001</v>
      </c>
      <c r="J20" s="7">
        <v>2.5921797067727699</v>
      </c>
      <c r="K20" s="8">
        <v>6.975897E-3</v>
      </c>
      <c r="L20" s="13"/>
      <c r="M20" s="86" t="s">
        <v>161</v>
      </c>
      <c r="N20" s="95" t="s">
        <v>203</v>
      </c>
      <c r="O20" s="105" t="s">
        <v>95</v>
      </c>
      <c r="P20" s="13"/>
      <c r="Q20" s="68">
        <v>2.5839543313963556</v>
      </c>
      <c r="R20" s="54">
        <v>6.7702789014264422</v>
      </c>
      <c r="S20" s="57">
        <v>4.8291149101312882</v>
      </c>
      <c r="T20" s="57">
        <v>2.5897647339320415</v>
      </c>
      <c r="U20" s="57">
        <v>2.7211733204819497</v>
      </c>
      <c r="V20" s="68">
        <v>2.5830531038058178</v>
      </c>
      <c r="W20" s="39">
        <v>4.587762450783397</v>
      </c>
      <c r="X20" s="40">
        <v>2.5925421703509035</v>
      </c>
      <c r="Y20" s="40">
        <v>2.7172008926146289</v>
      </c>
      <c r="Z20" s="114"/>
      <c r="AA20" s="115"/>
    </row>
    <row r="21" spans="1:27">
      <c r="A21" s="2" t="s">
        <v>77</v>
      </c>
      <c r="B21" s="2" t="s">
        <v>79</v>
      </c>
      <c r="C21" s="6">
        <v>2411.98</v>
      </c>
      <c r="D21" s="7">
        <v>25.670000076293899</v>
      </c>
      <c r="E21" s="7">
        <v>27.530000686645501</v>
      </c>
      <c r="F21" s="7">
        <v>36.549999237060497</v>
      </c>
      <c r="G21" s="7">
        <v>4.2400676848646199</v>
      </c>
      <c r="H21" s="7">
        <v>0.41559570000000001</v>
      </c>
      <c r="I21" s="7">
        <v>2.6823429767751201</v>
      </c>
      <c r="J21" s="7">
        <v>2.5686098190196498</v>
      </c>
      <c r="K21" s="8">
        <v>0.2810588</v>
      </c>
      <c r="L21" s="13"/>
      <c r="M21" s="86" t="s">
        <v>115</v>
      </c>
      <c r="N21" s="95" t="s">
        <v>200</v>
      </c>
      <c r="O21" s="105" t="s">
        <v>95</v>
      </c>
      <c r="P21" s="13"/>
      <c r="Q21" s="68">
        <v>2.5746156483598068</v>
      </c>
      <c r="R21" s="54">
        <v>9.4154909300316731</v>
      </c>
      <c r="S21" s="40">
        <v>5.8335690045248807</v>
      </c>
      <c r="T21" s="40">
        <v>2.5398711488554704</v>
      </c>
      <c r="U21" s="40">
        <v>2.6972150499975047</v>
      </c>
      <c r="V21" s="68">
        <v>2.5713905308237854</v>
      </c>
      <c r="W21" s="39">
        <v>5.8473697613504054</v>
      </c>
      <c r="X21" s="40">
        <v>2.5475251664362633</v>
      </c>
      <c r="Y21" s="40">
        <v>2.7057397759138815</v>
      </c>
      <c r="Z21" s="114"/>
      <c r="AA21" s="115"/>
    </row>
    <row r="22" spans="1:27">
      <c r="A22" s="2" t="s">
        <v>80</v>
      </c>
      <c r="B22" s="2" t="s">
        <v>81</v>
      </c>
      <c r="C22" s="6">
        <v>2412.1</v>
      </c>
      <c r="D22" s="7">
        <v>25.649999618530199</v>
      </c>
      <c r="E22" s="7">
        <v>27.909999847412099</v>
      </c>
      <c r="F22" s="7">
        <v>37.049999237060497</v>
      </c>
      <c r="G22" s="7">
        <v>4.2269645630098198</v>
      </c>
      <c r="H22" s="7">
        <v>0.23588790000000001</v>
      </c>
      <c r="I22" s="7">
        <v>2.68582665073914</v>
      </c>
      <c r="J22" s="7">
        <v>2.5722977099885198</v>
      </c>
      <c r="K22" s="8">
        <v>0.13824620000000001</v>
      </c>
      <c r="L22" s="13"/>
      <c r="M22" s="86" t="s">
        <v>117</v>
      </c>
      <c r="N22" s="95" t="s">
        <v>201</v>
      </c>
      <c r="O22" s="105" t="s">
        <v>95</v>
      </c>
      <c r="P22" s="13"/>
      <c r="Q22" s="68">
        <v>2.5759994521003473</v>
      </c>
      <c r="R22" s="54">
        <v>9.4929958045936136</v>
      </c>
      <c r="S22" s="40">
        <v>5.6865105471647919</v>
      </c>
      <c r="T22" s="40">
        <v>2.5466367859835528</v>
      </c>
      <c r="U22" s="40">
        <v>2.7001829756888474</v>
      </c>
      <c r="V22" s="68">
        <v>2.5708861408363086</v>
      </c>
      <c r="W22" s="39">
        <v>5.0793421290439325</v>
      </c>
      <c r="X22" s="40">
        <v>2.5629077317910713</v>
      </c>
      <c r="Y22" s="40">
        <v>2.70005264320368</v>
      </c>
      <c r="Z22" s="114"/>
      <c r="AA22" s="115"/>
    </row>
    <row r="23" spans="1:27">
      <c r="A23" s="2" t="s">
        <v>23</v>
      </c>
      <c r="B23" s="2" t="s">
        <v>28</v>
      </c>
      <c r="C23" s="6">
        <v>1387.5</v>
      </c>
      <c r="D23" s="7">
        <v>25.629999160766602</v>
      </c>
      <c r="E23" s="7">
        <v>27.4699993133544</v>
      </c>
      <c r="F23" s="7">
        <v>33.419998168945298</v>
      </c>
      <c r="G23" s="7">
        <v>10.277476269307201</v>
      </c>
      <c r="H23" s="7">
        <v>0.1161938</v>
      </c>
      <c r="I23" s="7">
        <v>2.6330340983116498</v>
      </c>
      <c r="J23" s="7">
        <v>2.3624246436948999</v>
      </c>
      <c r="K23" s="8">
        <v>5.7984559999999997E-2</v>
      </c>
      <c r="L23" s="13"/>
      <c r="M23" s="86" t="s">
        <v>93</v>
      </c>
      <c r="N23" s="94" t="s">
        <v>186</v>
      </c>
      <c r="O23" s="104" t="s">
        <v>94</v>
      </c>
      <c r="P23" s="13"/>
      <c r="Q23" s="68">
        <v>2.4038259765883092</v>
      </c>
      <c r="R23" s="58">
        <v>15.68828881714118</v>
      </c>
      <c r="S23" s="57">
        <v>10.473911870044446</v>
      </c>
      <c r="T23" s="40">
        <v>2.3995242717016345</v>
      </c>
      <c r="U23" s="40">
        <v>2.6802514460572642</v>
      </c>
      <c r="V23" s="68">
        <v>2.3981454804401743</v>
      </c>
      <c r="W23" s="39">
        <v>10.511988293122229</v>
      </c>
      <c r="X23" s="40">
        <v>2.4024623503808482</v>
      </c>
      <c r="Y23" s="40">
        <v>2.6846750805574136</v>
      </c>
      <c r="Z23" s="114"/>
      <c r="AA23" s="115"/>
    </row>
    <row r="24" spans="1:27">
      <c r="A24" s="2" t="s">
        <v>23</v>
      </c>
      <c r="B24" s="2" t="s">
        <v>31</v>
      </c>
      <c r="C24" s="6">
        <v>1388.24</v>
      </c>
      <c r="D24" s="7">
        <v>25.579999923706001</v>
      </c>
      <c r="E24" s="7">
        <v>27.110000610351499</v>
      </c>
      <c r="F24" s="7">
        <v>33.009998321533203</v>
      </c>
      <c r="G24" s="7">
        <v>10.3538218766511</v>
      </c>
      <c r="H24" s="7">
        <v>0.28116849999999999</v>
      </c>
      <c r="I24" s="7">
        <v>2.6478329655775399</v>
      </c>
      <c r="J24" s="7">
        <v>2.3736810567303901</v>
      </c>
      <c r="K24" s="8">
        <v>0.1678277</v>
      </c>
      <c r="L24" s="13"/>
      <c r="M24" s="86" t="s">
        <v>97</v>
      </c>
      <c r="N24" s="94" t="s">
        <v>187</v>
      </c>
      <c r="O24" s="104" t="s">
        <v>94</v>
      </c>
      <c r="P24" s="13"/>
      <c r="Q24" s="68">
        <v>2.3765348894586138</v>
      </c>
      <c r="R24" s="58">
        <v>16.058287795992715</v>
      </c>
      <c r="S24" s="57">
        <v>10.738858398161378</v>
      </c>
      <c r="T24" s="40">
        <v>2.3747707452214328</v>
      </c>
      <c r="U24" s="40">
        <v>2.6604754348923954</v>
      </c>
      <c r="V24" s="68">
        <v>2.3737800190303386</v>
      </c>
      <c r="W24" s="39">
        <v>10.716279677711487</v>
      </c>
      <c r="X24" s="40">
        <v>2.3830580035291149</v>
      </c>
      <c r="Y24" s="40">
        <v>2.669084570991175</v>
      </c>
      <c r="Z24" s="114"/>
      <c r="AA24" s="115"/>
    </row>
    <row r="25" spans="1:27">
      <c r="A25" s="2" t="s">
        <v>23</v>
      </c>
      <c r="B25" s="2" t="s">
        <v>33</v>
      </c>
      <c r="C25" s="6">
        <v>1389.06</v>
      </c>
      <c r="D25" s="7">
        <v>25.639999389648398</v>
      </c>
      <c r="E25" s="7">
        <v>27.309999465942301</v>
      </c>
      <c r="F25" s="7">
        <v>36.490001678466797</v>
      </c>
      <c r="G25" s="7">
        <v>3.24191679066774</v>
      </c>
      <c r="H25" s="7">
        <v>2.9801979999999999E-2</v>
      </c>
      <c r="I25" s="7">
        <v>2.6773258132664299</v>
      </c>
      <c r="J25" s="7">
        <v>2.5905291381852602</v>
      </c>
      <c r="K25" s="8">
        <v>1.381367E-2</v>
      </c>
      <c r="L25" s="13"/>
      <c r="M25" s="86" t="s">
        <v>98</v>
      </c>
      <c r="N25" s="94" t="s">
        <v>188</v>
      </c>
      <c r="O25" s="104" t="s">
        <v>94</v>
      </c>
      <c r="P25" s="13"/>
      <c r="Q25" s="68">
        <v>2.6060659556016126</v>
      </c>
      <c r="R25" s="54">
        <v>5.3226156854225506</v>
      </c>
      <c r="S25" s="40">
        <v>2.7345998848589699</v>
      </c>
      <c r="T25" s="40">
        <v>2.5996461303577272</v>
      </c>
      <c r="U25" s="40">
        <v>2.6727347312408245</v>
      </c>
      <c r="V25" s="68">
        <v>2.6030239820836867</v>
      </c>
      <c r="W25" s="39">
        <v>3.1221122720942414</v>
      </c>
      <c r="X25" s="40">
        <v>2.5960364169579386</v>
      </c>
      <c r="Y25" s="40">
        <v>2.6796996485402809</v>
      </c>
      <c r="Z25" s="114"/>
      <c r="AA25" s="115"/>
    </row>
    <row r="26" spans="1:27">
      <c r="A26" s="2" t="s">
        <v>23</v>
      </c>
      <c r="B26" s="2" t="s">
        <v>34</v>
      </c>
      <c r="C26" s="6">
        <v>1389.11</v>
      </c>
      <c r="D26" s="7">
        <v>25.7000007629394</v>
      </c>
      <c r="E26" s="7">
        <v>27.440000534057599</v>
      </c>
      <c r="F26" s="7">
        <v>35.939998626708899</v>
      </c>
      <c r="G26" s="7">
        <v>3.7445259603368002</v>
      </c>
      <c r="H26" s="7">
        <v>4.9892440000000003E-2</v>
      </c>
      <c r="I26" s="7">
        <v>2.6261863528674301</v>
      </c>
      <c r="J26" s="7">
        <v>2.5278481231174799</v>
      </c>
      <c r="K26" s="8">
        <v>2.439933E-2</v>
      </c>
      <c r="L26" s="13"/>
      <c r="M26" s="86" t="s">
        <v>98</v>
      </c>
      <c r="N26" s="94" t="s">
        <v>188</v>
      </c>
      <c r="O26" s="104" t="s">
        <v>94</v>
      </c>
      <c r="P26" s="13"/>
      <c r="Q26" s="68">
        <v>2.5854925360212246</v>
      </c>
      <c r="R26" s="54">
        <v>6.0590594239883337</v>
      </c>
      <c r="S26" s="40">
        <v>3.4618672926719851</v>
      </c>
      <c r="T26" s="40">
        <v>2.577936323451985</v>
      </c>
      <c r="U26" s="40">
        <v>2.6703813831446723</v>
      </c>
      <c r="V26" s="68">
        <v>2.5820198728991541</v>
      </c>
      <c r="W26" s="39">
        <v>3.5180534628048918</v>
      </c>
      <c r="X26" s="40">
        <v>2.5782005022601697</v>
      </c>
      <c r="Y26" s="40">
        <v>2.6722102888608679</v>
      </c>
      <c r="Z26" s="114"/>
      <c r="AA26" s="115"/>
    </row>
    <row r="27" spans="1:27">
      <c r="A27" s="2" t="s">
        <v>23</v>
      </c>
      <c r="B27" s="2" t="s">
        <v>37</v>
      </c>
      <c r="C27" s="6">
        <v>1390.05</v>
      </c>
      <c r="D27" s="7">
        <v>25.549999237060501</v>
      </c>
      <c r="E27" s="7">
        <v>26.899999618530199</v>
      </c>
      <c r="F27" s="7">
        <v>33.389999389648402</v>
      </c>
      <c r="G27" s="7">
        <v>9.4595382433634292</v>
      </c>
      <c r="H27" s="7">
        <v>0.14554800000000001</v>
      </c>
      <c r="I27" s="7">
        <v>2.67881321883866</v>
      </c>
      <c r="J27" s="7">
        <v>2.4254098579343402</v>
      </c>
      <c r="K27" s="8">
        <v>8.016972E-2</v>
      </c>
      <c r="L27" s="13"/>
      <c r="M27" s="86" t="s">
        <v>99</v>
      </c>
      <c r="N27" s="94" t="s">
        <v>190</v>
      </c>
      <c r="O27" s="104" t="s">
        <v>94</v>
      </c>
      <c r="P27" s="13"/>
      <c r="Q27" s="68">
        <v>2.4243536400501591</v>
      </c>
      <c r="R27" s="58">
        <v>13.868397757450577</v>
      </c>
      <c r="S27" s="40">
        <v>9.3179832451046014</v>
      </c>
      <c r="T27" s="40">
        <v>2.4230862928509023</v>
      </c>
      <c r="U27" s="40">
        <v>2.6720692586715038</v>
      </c>
      <c r="V27" s="68">
        <v>2.4189979902732719</v>
      </c>
      <c r="W27" s="39">
        <v>9.3188816473032894</v>
      </c>
      <c r="X27" s="40">
        <v>2.4273673023519406</v>
      </c>
      <c r="Y27" s="40">
        <v>2.6768166807459259</v>
      </c>
      <c r="Z27" s="114"/>
      <c r="AA27" s="115"/>
    </row>
    <row r="28" spans="1:27">
      <c r="A28" s="2" t="s">
        <v>23</v>
      </c>
      <c r="B28" s="2" t="s">
        <v>38</v>
      </c>
      <c r="C28" s="6">
        <v>1390.32</v>
      </c>
      <c r="D28" s="7">
        <v>25.620000839233398</v>
      </c>
      <c r="E28" s="7">
        <v>27.209999084472599</v>
      </c>
      <c r="F28" s="7">
        <v>35.840000152587798</v>
      </c>
      <c r="G28" s="7">
        <v>4.1837977654328702</v>
      </c>
      <c r="H28" s="7">
        <v>0.18050450000000001</v>
      </c>
      <c r="I28" s="7">
        <v>2.66996796622337</v>
      </c>
      <c r="J28" s="7">
        <v>2.55826190611474</v>
      </c>
      <c r="K28" s="8">
        <v>9.7783090000000003E-2</v>
      </c>
      <c r="L28" s="13"/>
      <c r="M28" s="86" t="s">
        <v>100</v>
      </c>
      <c r="N28" s="94" t="s">
        <v>191</v>
      </c>
      <c r="O28" s="104" t="s">
        <v>94</v>
      </c>
      <c r="P28" s="13"/>
      <c r="Q28" s="68">
        <v>2.5710705467092674</v>
      </c>
      <c r="R28" s="54">
        <v>6.9663742690058488</v>
      </c>
      <c r="S28" s="40">
        <v>3.9378486750348509</v>
      </c>
      <c r="T28" s="40">
        <v>2.564959594716548</v>
      </c>
      <c r="U28" s="40">
        <v>2.6701042599385891</v>
      </c>
      <c r="V28" s="68">
        <v>2.5648047430303031</v>
      </c>
      <c r="W28" s="39">
        <v>3.9871821222369048</v>
      </c>
      <c r="X28" s="40">
        <v>2.5663128944860714</v>
      </c>
      <c r="Y28" s="40">
        <v>2.6728857158981878</v>
      </c>
      <c r="Z28" s="114"/>
      <c r="AA28" s="115"/>
    </row>
    <row r="29" spans="1:27">
      <c r="A29" s="2" t="s">
        <v>23</v>
      </c>
      <c r="B29" s="2" t="s">
        <v>39</v>
      </c>
      <c r="C29" s="6">
        <v>1390.51</v>
      </c>
      <c r="D29" s="7">
        <v>25.569999694824201</v>
      </c>
      <c r="E29" s="7">
        <v>27.149999618530199</v>
      </c>
      <c r="F29" s="7">
        <v>32.930000305175703</v>
      </c>
      <c r="G29" s="7">
        <v>10.9289549234761</v>
      </c>
      <c r="H29" s="7">
        <v>0.19985269999999999</v>
      </c>
      <c r="I29" s="7">
        <v>2.6566256457795001</v>
      </c>
      <c r="J29" s="7">
        <v>2.3662842264667501</v>
      </c>
      <c r="K29" s="8">
        <v>0.1182396</v>
      </c>
      <c r="L29" s="13"/>
      <c r="M29" s="86" t="s">
        <v>101</v>
      </c>
      <c r="N29" s="94" t="s">
        <v>186</v>
      </c>
      <c r="O29" s="104" t="s">
        <v>94</v>
      </c>
      <c r="P29" s="13"/>
      <c r="Q29" s="68">
        <v>2.369121424564983</v>
      </c>
      <c r="R29" s="58">
        <v>17.87668734038672</v>
      </c>
      <c r="S29" s="57">
        <v>12.112464638300304</v>
      </c>
      <c r="T29" s="40">
        <v>2.3525196463320626</v>
      </c>
      <c r="U29" s="40">
        <v>2.6767386713602863</v>
      </c>
      <c r="V29" s="68">
        <v>2.3644649115477758</v>
      </c>
      <c r="W29" s="39">
        <v>11.698539573450864</v>
      </c>
      <c r="X29" s="40">
        <v>2.3711815392372917</v>
      </c>
      <c r="Y29" s="40">
        <v>2.6853253930150864</v>
      </c>
      <c r="Z29" s="114"/>
      <c r="AA29" s="115"/>
    </row>
    <row r="30" spans="1:27">
      <c r="A30" s="2" t="s">
        <v>23</v>
      </c>
      <c r="B30" s="2" t="s">
        <v>41</v>
      </c>
      <c r="C30" s="6">
        <v>1391.02</v>
      </c>
      <c r="D30" s="7">
        <v>25.75</v>
      </c>
      <c r="E30" s="7">
        <v>26.030000686645501</v>
      </c>
      <c r="F30" s="7">
        <v>31.639999389648398</v>
      </c>
      <c r="G30" s="7">
        <v>10.756559760014399</v>
      </c>
      <c r="H30" s="7">
        <v>0.19894829999999999</v>
      </c>
      <c r="I30" s="7">
        <v>2.6202249517756702</v>
      </c>
      <c r="J30" s="7">
        <v>2.3383788889911101</v>
      </c>
      <c r="K30" s="8">
        <v>0.1089099</v>
      </c>
      <c r="L30" s="13"/>
      <c r="M30" s="86" t="s">
        <v>192</v>
      </c>
      <c r="N30" s="94" t="s">
        <v>193</v>
      </c>
      <c r="O30" s="104" t="s">
        <v>94</v>
      </c>
      <c r="P30" s="13"/>
      <c r="Q30" s="68">
        <v>2.3724446461426623</v>
      </c>
      <c r="R30" s="58">
        <v>16.9297225452733</v>
      </c>
      <c r="S30" s="57">
        <v>10.617980534721768</v>
      </c>
      <c r="T30" s="40">
        <v>2.3740340569662881</v>
      </c>
      <c r="U30" s="40">
        <v>2.656053276899295</v>
      </c>
      <c r="V30" s="68">
        <v>2.3697747626676624</v>
      </c>
      <c r="W30" s="39">
        <v>10.84242358786048</v>
      </c>
      <c r="X30" s="40">
        <v>2.3759620644287129</v>
      </c>
      <c r="Y30" s="40">
        <v>2.6649020308107056</v>
      </c>
      <c r="Z30" s="114"/>
      <c r="AA30" s="115"/>
    </row>
    <row r="31" spans="1:27">
      <c r="A31" s="2" t="s">
        <v>23</v>
      </c>
      <c r="B31" s="2" t="s">
        <v>42</v>
      </c>
      <c r="C31" s="6">
        <v>1391.22</v>
      </c>
      <c r="D31" s="7">
        <v>25.590000152587798</v>
      </c>
      <c r="E31" s="7">
        <v>27.7199993133544</v>
      </c>
      <c r="F31" s="7">
        <v>33.919998168945298</v>
      </c>
      <c r="G31" s="7">
        <v>10.1124921391112</v>
      </c>
      <c r="H31" s="7">
        <v>0.24893480000000001</v>
      </c>
      <c r="I31" s="7">
        <v>2.6517322801611498</v>
      </c>
      <c r="J31" s="7">
        <v>2.3835760617795798</v>
      </c>
      <c r="K31" s="8">
        <v>0.14512630000000001</v>
      </c>
      <c r="L31" s="13"/>
      <c r="M31" s="86" t="s">
        <v>101</v>
      </c>
      <c r="N31" s="94" t="s">
        <v>186</v>
      </c>
      <c r="O31" s="104" t="s">
        <v>94</v>
      </c>
      <c r="P31" s="13"/>
      <c r="Q31" s="68">
        <v>2.3909523492146043</v>
      </c>
      <c r="R31" s="58">
        <v>14.482906594192531</v>
      </c>
      <c r="S31" s="57">
        <v>10.20831999772404</v>
      </c>
      <c r="T31" s="40">
        <v>2.3869721661255028</v>
      </c>
      <c r="U31" s="40">
        <v>2.6583444769771543</v>
      </c>
      <c r="V31" s="68">
        <v>2.3876182963312016</v>
      </c>
      <c r="W31" s="39">
        <v>10.424601650110663</v>
      </c>
      <c r="X31" s="40">
        <v>2.3913005927226827</v>
      </c>
      <c r="Y31" s="40">
        <v>2.6695952647422829</v>
      </c>
      <c r="Z31" s="114"/>
      <c r="AA31" s="115"/>
    </row>
    <row r="32" spans="1:27">
      <c r="A32" s="2" t="s">
        <v>23</v>
      </c>
      <c r="B32" s="2" t="s">
        <v>45</v>
      </c>
      <c r="C32" s="6">
        <v>1392.39</v>
      </c>
      <c r="D32" s="7">
        <v>25.7299995422363</v>
      </c>
      <c r="E32" s="7">
        <v>27.840000152587798</v>
      </c>
      <c r="F32" s="7">
        <v>33.029998779296797</v>
      </c>
      <c r="G32" s="7">
        <v>8.0586083263023696</v>
      </c>
      <c r="H32" s="7">
        <v>0.1297314</v>
      </c>
      <c r="I32" s="7">
        <v>2.4861450635370099</v>
      </c>
      <c r="J32" s="7">
        <v>2.2857963704428599</v>
      </c>
      <c r="K32" s="8">
        <v>6.8142259999999996E-2</v>
      </c>
      <c r="L32" s="13"/>
      <c r="M32" s="86" t="s">
        <v>102</v>
      </c>
      <c r="N32" s="94" t="s">
        <v>194</v>
      </c>
      <c r="O32" s="104" t="s">
        <v>94</v>
      </c>
      <c r="P32" s="13"/>
      <c r="Q32" s="68">
        <v>2.4490383103434037</v>
      </c>
      <c r="R32" s="58">
        <v>12.689420761931739</v>
      </c>
      <c r="S32" s="40">
        <v>8.0966920760731007</v>
      </c>
      <c r="T32" s="40">
        <v>2.4489993157144667</v>
      </c>
      <c r="U32" s="40">
        <v>2.6647564391715148</v>
      </c>
      <c r="V32" s="68">
        <v>2.4438621963895972</v>
      </c>
      <c r="W32" s="39">
        <v>8.0867887614803866</v>
      </c>
      <c r="X32" s="40">
        <v>2.4494703195478502</v>
      </c>
      <c r="Y32" s="40">
        <v>2.6649817654519175</v>
      </c>
      <c r="Z32" s="114"/>
      <c r="AA32" s="115"/>
    </row>
    <row r="33" spans="1:27">
      <c r="A33" s="2" t="s">
        <v>23</v>
      </c>
      <c r="B33" s="2" t="s">
        <v>48</v>
      </c>
      <c r="C33" s="6">
        <v>1393.13</v>
      </c>
      <c r="D33" s="7">
        <v>25.649999618530199</v>
      </c>
      <c r="E33" s="7">
        <v>26.770000457763601</v>
      </c>
      <c r="F33" s="7">
        <v>34.659999847412102</v>
      </c>
      <c r="G33" s="7">
        <v>5.8611374938451899</v>
      </c>
      <c r="H33" s="7">
        <v>0.10947229999999999</v>
      </c>
      <c r="I33" s="7">
        <v>2.6657687776832799</v>
      </c>
      <c r="J33" s="7">
        <v>2.50952440435527</v>
      </c>
      <c r="K33" s="8">
        <v>6.134792E-2</v>
      </c>
      <c r="L33" s="13"/>
      <c r="M33" s="86" t="s">
        <v>105</v>
      </c>
      <c r="N33" s="94" t="s">
        <v>193</v>
      </c>
      <c r="O33" s="104" t="s">
        <v>94</v>
      </c>
      <c r="P33" s="13"/>
      <c r="Q33" s="68">
        <v>2.538440092800041</v>
      </c>
      <c r="R33" s="54">
        <v>8.4174329072288234</v>
      </c>
      <c r="S33" s="40">
        <v>5.1415164605987913</v>
      </c>
      <c r="T33" s="40">
        <v>2.5393447495786652</v>
      </c>
      <c r="U33" s="40">
        <v>2.6769822316671359</v>
      </c>
      <c r="V33" s="68">
        <v>2.5358310592875903</v>
      </c>
      <c r="W33" s="39">
        <v>5.2066289471671761</v>
      </c>
      <c r="X33" s="40">
        <v>2.5385402993348123</v>
      </c>
      <c r="Y33" s="40">
        <v>2.6779723847145007</v>
      </c>
      <c r="Z33" s="114"/>
      <c r="AA33" s="115"/>
    </row>
    <row r="34" spans="1:27">
      <c r="A34" s="2" t="s">
        <v>23</v>
      </c>
      <c r="B34" s="2" t="s">
        <v>49</v>
      </c>
      <c r="C34" s="6">
        <v>1393.41</v>
      </c>
      <c r="D34" s="7">
        <v>25.809999465942301</v>
      </c>
      <c r="E34" s="7">
        <v>26.290000915527301</v>
      </c>
      <c r="F34" s="7">
        <v>34.25</v>
      </c>
      <c r="G34" s="7">
        <v>4.6608782522677199</v>
      </c>
      <c r="H34" s="7">
        <v>0.48254540000000001</v>
      </c>
      <c r="I34" s="7">
        <v>2.6153299676852999</v>
      </c>
      <c r="J34" s="7">
        <v>2.4934326219964098</v>
      </c>
      <c r="K34" s="8">
        <v>0.33936260000000001</v>
      </c>
      <c r="L34" s="13"/>
      <c r="M34" s="86" t="s">
        <v>106</v>
      </c>
      <c r="N34" s="94" t="s">
        <v>195</v>
      </c>
      <c r="O34" s="104" t="s">
        <v>94</v>
      </c>
      <c r="P34" s="13"/>
      <c r="Q34" s="68">
        <v>2.5712137931297816</v>
      </c>
      <c r="R34" s="54">
        <v>6.8982470156247606</v>
      </c>
      <c r="S34" s="40">
        <v>3.8828135135341455</v>
      </c>
      <c r="T34" s="40">
        <v>2.5646515623473274</v>
      </c>
      <c r="U34" s="40">
        <v>2.6682549251568584</v>
      </c>
      <c r="V34" s="68">
        <v>2.5662897297041121</v>
      </c>
      <c r="W34" s="39">
        <v>3.848323163242267</v>
      </c>
      <c r="X34" s="40">
        <v>2.5693808507502278</v>
      </c>
      <c r="Y34" s="40">
        <v>2.6722163723804986</v>
      </c>
      <c r="Z34" s="114"/>
      <c r="AA34" s="115"/>
    </row>
    <row r="35" spans="1:27">
      <c r="A35" s="2" t="s">
        <v>23</v>
      </c>
      <c r="B35" s="2" t="s">
        <v>50</v>
      </c>
      <c r="C35" s="6">
        <v>1393.56</v>
      </c>
      <c r="D35" s="7">
        <v>25.610000610351499</v>
      </c>
      <c r="E35" s="7">
        <v>28.600000381469702</v>
      </c>
      <c r="F35" s="7">
        <v>37.099998474121001</v>
      </c>
      <c r="G35" s="7">
        <v>5.3705415127691998</v>
      </c>
      <c r="H35" s="7">
        <v>0.47422229999999999</v>
      </c>
      <c r="I35" s="7">
        <v>2.6651253277919</v>
      </c>
      <c r="J35" s="7">
        <v>2.52199366569551</v>
      </c>
      <c r="K35" s="8">
        <v>0.34526770000000001</v>
      </c>
      <c r="L35" s="13"/>
      <c r="M35" s="86" t="s">
        <v>103</v>
      </c>
      <c r="N35" s="94" t="s">
        <v>196</v>
      </c>
      <c r="O35" s="104" t="s">
        <v>94</v>
      </c>
      <c r="P35" s="13"/>
      <c r="Q35" s="68">
        <v>2.5440920866268164</v>
      </c>
      <c r="R35" s="54">
        <v>7.8024587873707736</v>
      </c>
      <c r="S35" s="40">
        <v>4.9830336758981026</v>
      </c>
      <c r="T35" s="40">
        <v>2.5374559847740525</v>
      </c>
      <c r="U35" s="40">
        <v>2.6705293622181285</v>
      </c>
      <c r="V35" s="68">
        <v>2.540305382783393</v>
      </c>
      <c r="W35" s="39">
        <v>4.576376004947404</v>
      </c>
      <c r="X35" s="40">
        <v>2.5510853432282006</v>
      </c>
      <c r="Y35" s="40">
        <v>2.6734316267012308</v>
      </c>
      <c r="Z35" s="114"/>
      <c r="AA35" s="115"/>
    </row>
    <row r="36" spans="1:27">
      <c r="A36" s="2" t="s">
        <v>23</v>
      </c>
      <c r="B36" s="2" t="s">
        <v>51</v>
      </c>
      <c r="C36" s="6">
        <v>1394.13</v>
      </c>
      <c r="D36" s="7">
        <v>25.590000152587798</v>
      </c>
      <c r="E36" s="7">
        <v>27.209999084472599</v>
      </c>
      <c r="F36" s="7">
        <v>35.009998321533203</v>
      </c>
      <c r="G36" s="7">
        <v>6.1545655481715897</v>
      </c>
      <c r="H36" s="7">
        <v>0.10205939999999999</v>
      </c>
      <c r="I36" s="7">
        <v>2.67000611948913</v>
      </c>
      <c r="J36" s="7">
        <v>2.5056788427249801</v>
      </c>
      <c r="K36" s="8">
        <v>5.68088E-2</v>
      </c>
      <c r="L36" s="13"/>
      <c r="M36" s="86" t="s">
        <v>107</v>
      </c>
      <c r="N36" s="94" t="s">
        <v>178</v>
      </c>
      <c r="O36" s="104" t="s">
        <v>94</v>
      </c>
      <c r="P36" s="13"/>
      <c r="Q36" s="68">
        <v>2.5255543397699234</v>
      </c>
      <c r="R36" s="54">
        <v>9.557143909807678</v>
      </c>
      <c r="S36" s="40">
        <v>5.7395725725505722</v>
      </c>
      <c r="T36" s="40">
        <v>2.520061282500706</v>
      </c>
      <c r="U36" s="40">
        <v>2.6735092883387912</v>
      </c>
      <c r="V36" s="68">
        <v>2.5212560572165064</v>
      </c>
      <c r="W36" s="39">
        <v>5.7028985507246244</v>
      </c>
      <c r="X36" s="40">
        <v>2.5220256098249583</v>
      </c>
      <c r="Y36" s="40">
        <v>2.6745526331810048</v>
      </c>
      <c r="Z36" s="114"/>
      <c r="AA36" s="115"/>
    </row>
    <row r="37" spans="1:27">
      <c r="A37" s="2" t="s">
        <v>23</v>
      </c>
      <c r="B37" s="2" t="s">
        <v>64</v>
      </c>
      <c r="C37" s="6">
        <v>2056.58</v>
      </c>
      <c r="D37" s="7">
        <v>25.590000152587798</v>
      </c>
      <c r="E37" s="7">
        <v>27.9699993133544</v>
      </c>
      <c r="F37" s="7">
        <v>35.2299995422363</v>
      </c>
      <c r="G37" s="7">
        <v>8.1248503369224103</v>
      </c>
      <c r="H37" s="7">
        <v>0.36284899999999998</v>
      </c>
      <c r="I37" s="7">
        <v>2.67030602555664</v>
      </c>
      <c r="J37" s="7">
        <v>2.4533476574423498</v>
      </c>
      <c r="K37" s="8">
        <v>0.2254642</v>
      </c>
      <c r="L37" s="13"/>
      <c r="M37" s="86" t="s">
        <v>113</v>
      </c>
      <c r="N37" s="94" t="s">
        <v>198</v>
      </c>
      <c r="O37" s="104" t="s">
        <v>94</v>
      </c>
      <c r="P37" s="13"/>
      <c r="Q37" s="68">
        <v>2.4540982209105646</v>
      </c>
      <c r="R37" s="58">
        <v>14.651574106827026</v>
      </c>
      <c r="S37" s="57">
        <v>8.5219093683422393</v>
      </c>
      <c r="T37" s="57">
        <v>2.4536549052206782</v>
      </c>
      <c r="U37" s="57">
        <v>2.6905838305689449</v>
      </c>
      <c r="V37" s="68">
        <v>2.4483243549758735</v>
      </c>
      <c r="W37" s="39">
        <v>9.6242188134079907</v>
      </c>
      <c r="X37" s="40">
        <v>2.4458347212076941</v>
      </c>
      <c r="Y37" s="40">
        <v>2.7062944177024204</v>
      </c>
      <c r="Z37" s="114"/>
      <c r="AA37" s="115"/>
    </row>
    <row r="38" spans="1:27">
      <c r="A38" s="2" t="s">
        <v>23</v>
      </c>
      <c r="B38" s="2" t="s">
        <v>74</v>
      </c>
      <c r="C38" s="6">
        <v>2410.25</v>
      </c>
      <c r="D38" s="7">
        <v>25.649999618530199</v>
      </c>
      <c r="E38" s="7">
        <v>26.709999084472599</v>
      </c>
      <c r="F38" s="7">
        <v>33.900001525878899</v>
      </c>
      <c r="G38" s="7">
        <v>8.2449414934587999</v>
      </c>
      <c r="H38" s="7">
        <v>0.9828616</v>
      </c>
      <c r="I38" s="7">
        <v>2.6816590876619602</v>
      </c>
      <c r="J38" s="7">
        <v>2.4605578648302102</v>
      </c>
      <c r="K38" s="8">
        <v>0.74935980000000002</v>
      </c>
      <c r="L38" s="13"/>
      <c r="M38" s="86" t="s">
        <v>115</v>
      </c>
      <c r="N38" s="94" t="s">
        <v>200</v>
      </c>
      <c r="O38" s="104" t="s">
        <v>94</v>
      </c>
      <c r="P38" s="13"/>
      <c r="Q38" s="68">
        <v>2.4761778862392414</v>
      </c>
      <c r="R38" s="58">
        <v>12.945007771445491</v>
      </c>
      <c r="S38" s="57">
        <v>8.4990001176332619</v>
      </c>
      <c r="T38" s="57">
        <v>2.4699811700353589</v>
      </c>
      <c r="U38" s="57">
        <v>2.699403474509301</v>
      </c>
      <c r="V38" s="68">
        <v>2.4734094702119385</v>
      </c>
      <c r="W38" s="39">
        <v>8.397549816614351</v>
      </c>
      <c r="X38" s="40">
        <v>2.4765102487994861</v>
      </c>
      <c r="Y38" s="40">
        <v>2.7035414924399719</v>
      </c>
      <c r="Z38" s="114"/>
      <c r="AA38" s="115"/>
    </row>
    <row r="39" spans="1:27">
      <c r="A39" s="2" t="s">
        <v>23</v>
      </c>
      <c r="B39" s="2" t="s">
        <v>75</v>
      </c>
      <c r="C39" s="6">
        <v>2410.46</v>
      </c>
      <c r="D39" s="7">
        <v>25.639999389648398</v>
      </c>
      <c r="E39" s="7">
        <v>26.379999160766602</v>
      </c>
      <c r="F39" s="7">
        <v>33.310001373291001</v>
      </c>
      <c r="G39" s="7">
        <v>8.0057239441589907</v>
      </c>
      <c r="H39" s="7">
        <v>0.76377729999999999</v>
      </c>
      <c r="I39" s="7">
        <v>2.6630505149935</v>
      </c>
      <c r="J39" s="7">
        <v>2.4498540422696098</v>
      </c>
      <c r="K39" s="8">
        <v>0.55847460000000004</v>
      </c>
      <c r="L39" s="13"/>
      <c r="M39" s="86" t="s">
        <v>115</v>
      </c>
      <c r="N39" s="94" t="s">
        <v>179</v>
      </c>
      <c r="O39" s="104" t="s">
        <v>94</v>
      </c>
      <c r="P39" s="13"/>
      <c r="Q39" s="68">
        <v>2.4604369354036595</v>
      </c>
      <c r="R39" s="58">
        <v>12.796635626314206</v>
      </c>
      <c r="S39" s="40">
        <v>8.4276832827065125</v>
      </c>
      <c r="T39" s="40">
        <v>2.455253368888437</v>
      </c>
      <c r="U39" s="40">
        <v>2.6812179236093971</v>
      </c>
      <c r="V39" s="68">
        <v>2.4478904319894985</v>
      </c>
      <c r="W39" s="39">
        <v>8.1773119273119192</v>
      </c>
      <c r="X39" s="40">
        <v>2.4661010654885653</v>
      </c>
      <c r="Y39" s="40">
        <v>2.6857208357223938</v>
      </c>
      <c r="Z39" s="114"/>
      <c r="AA39" s="115"/>
    </row>
    <row r="40" spans="1:27">
      <c r="A40" s="2" t="s">
        <v>23</v>
      </c>
      <c r="B40" s="2" t="s">
        <v>76</v>
      </c>
      <c r="C40" s="6">
        <v>2410.5300000000002</v>
      </c>
      <c r="D40" s="7">
        <v>25.620000839233398</v>
      </c>
      <c r="E40" s="7">
        <v>27.559999465942301</v>
      </c>
      <c r="F40" s="7">
        <v>34.7299995422363</v>
      </c>
      <c r="G40" s="7">
        <v>8.0000172653143302</v>
      </c>
      <c r="H40" s="7">
        <v>0.52030160000000003</v>
      </c>
      <c r="I40" s="7">
        <v>2.6616794497542</v>
      </c>
      <c r="J40" s="7">
        <v>2.4487446342265402</v>
      </c>
      <c r="K40" s="8">
        <v>0.35567379999999998</v>
      </c>
      <c r="L40" s="13"/>
      <c r="M40" s="86" t="s">
        <v>115</v>
      </c>
      <c r="N40" s="94" t="s">
        <v>200</v>
      </c>
      <c r="O40" s="104" t="s">
        <v>94</v>
      </c>
      <c r="P40" s="13"/>
      <c r="Q40" s="68">
        <v>2.465938013938247</v>
      </c>
      <c r="R40" s="58">
        <v>13.029057610498231</v>
      </c>
      <c r="S40" s="40">
        <v>8.2785016987055524</v>
      </c>
      <c r="T40" s="40">
        <v>2.4627454325241334</v>
      </c>
      <c r="U40" s="40">
        <v>2.6850252973782669</v>
      </c>
      <c r="V40" s="68">
        <v>2.4632923046650572</v>
      </c>
      <c r="W40" s="39">
        <v>8.3495074050522078</v>
      </c>
      <c r="X40" s="40">
        <v>2.4663139760568451</v>
      </c>
      <c r="Y40" s="40">
        <v>2.6909991492973164</v>
      </c>
      <c r="Z40" s="114"/>
      <c r="AA40" s="115"/>
    </row>
    <row r="41" spans="1:27">
      <c r="A41" s="2" t="s">
        <v>23</v>
      </c>
      <c r="B41" s="2" t="s">
        <v>30</v>
      </c>
      <c r="C41" s="6">
        <v>1388</v>
      </c>
      <c r="D41" s="7">
        <v>25.649999618530199</v>
      </c>
      <c r="E41" s="7">
        <v>27.9500007629394</v>
      </c>
      <c r="F41" s="7">
        <v>34.119998931884702</v>
      </c>
      <c r="G41" s="7">
        <v>9.7736704501626797</v>
      </c>
      <c r="H41" s="7">
        <v>0.1013612</v>
      </c>
      <c r="I41" s="7">
        <v>2.6231584211703498</v>
      </c>
      <c r="J41" s="7">
        <v>2.3667795616994698</v>
      </c>
      <c r="K41" s="8">
        <v>5.2035579999999998E-2</v>
      </c>
      <c r="L41" s="13"/>
      <c r="M41" s="86" t="s">
        <v>93</v>
      </c>
      <c r="N41" s="96" t="s">
        <v>186</v>
      </c>
      <c r="O41" s="106" t="s">
        <v>96</v>
      </c>
      <c r="P41" s="13"/>
      <c r="Q41" s="68">
        <v>2.3969999444868311</v>
      </c>
      <c r="R41" s="58">
        <v>13.460173221638506</v>
      </c>
      <c r="S41" s="40">
        <v>9.8486137098145559</v>
      </c>
      <c r="T41" s="40">
        <v>2.4018032125533786</v>
      </c>
      <c r="U41" s="40">
        <v>2.6641888842643975</v>
      </c>
      <c r="V41" s="68">
        <v>2.3945640194545836</v>
      </c>
      <c r="W41" s="39">
        <v>10.246603514327578</v>
      </c>
      <c r="X41" s="40">
        <v>2.4047376184106364</v>
      </c>
      <c r="Y41" s="40">
        <v>2.6792719970151895</v>
      </c>
      <c r="Z41" s="114"/>
      <c r="AA41" s="115"/>
    </row>
    <row r="42" spans="1:27">
      <c r="A42" s="2" t="s">
        <v>23</v>
      </c>
      <c r="B42" s="2" t="s">
        <v>40</v>
      </c>
      <c r="C42" s="6">
        <v>1390.85</v>
      </c>
      <c r="D42" s="7">
        <v>25.569999694824201</v>
      </c>
      <c r="E42" s="7">
        <v>26.530000686645501</v>
      </c>
      <c r="F42" s="7">
        <v>32.700000762939403</v>
      </c>
      <c r="G42" s="7">
        <v>9.5663424545495008</v>
      </c>
      <c r="H42" s="7">
        <v>0.1291081</v>
      </c>
      <c r="I42" s="7">
        <v>2.6590269152192798</v>
      </c>
      <c r="J42" s="7">
        <v>2.4046552945507602</v>
      </c>
      <c r="K42" s="8">
        <v>6.9534579999999999E-2</v>
      </c>
      <c r="L42" s="13"/>
      <c r="M42" s="86" t="s">
        <v>192</v>
      </c>
      <c r="N42" s="96" t="s">
        <v>193</v>
      </c>
      <c r="O42" s="106" t="s">
        <v>96</v>
      </c>
      <c r="P42" s="13"/>
      <c r="Q42" s="68">
        <v>2.410123726768775</v>
      </c>
      <c r="R42" s="58">
        <v>13.804209422515164</v>
      </c>
      <c r="S42" s="40">
        <v>9.4488658824933687</v>
      </c>
      <c r="T42" s="40">
        <v>2.4092586097384152</v>
      </c>
      <c r="U42" s="40">
        <v>2.6606608886995962</v>
      </c>
      <c r="V42" s="68">
        <v>2.4088951152697367</v>
      </c>
      <c r="W42" s="39">
        <v>9.3427144541472149</v>
      </c>
      <c r="X42" s="40">
        <v>2.4141060188069745</v>
      </c>
      <c r="Y42" s="40">
        <v>2.6628924573149324</v>
      </c>
      <c r="Z42" s="114"/>
      <c r="AA42" s="115"/>
    </row>
    <row r="43" spans="1:27">
      <c r="A43" s="2" t="s">
        <v>23</v>
      </c>
      <c r="B43" s="2" t="s">
        <v>57</v>
      </c>
      <c r="C43" s="6">
        <v>1854.97</v>
      </c>
      <c r="D43" s="7">
        <v>25.559999465942301</v>
      </c>
      <c r="E43" s="7">
        <v>27.389999389648398</v>
      </c>
      <c r="F43" s="7">
        <v>36.830001831054602</v>
      </c>
      <c r="G43" s="7">
        <v>3.9144455776196199</v>
      </c>
      <c r="H43" s="7">
        <v>3.6250150000000002E-2</v>
      </c>
      <c r="I43" s="7">
        <v>2.73067084687289</v>
      </c>
      <c r="J43" s="7">
        <v>2.6237802226681302</v>
      </c>
      <c r="K43" s="8">
        <v>1.9736670000000001E-2</v>
      </c>
      <c r="L43" s="13"/>
      <c r="M43" s="86" t="s">
        <v>111</v>
      </c>
      <c r="N43" s="96" t="s">
        <v>197</v>
      </c>
      <c r="O43" s="106" t="s">
        <v>96</v>
      </c>
      <c r="P43" s="13"/>
      <c r="Q43" s="68">
        <v>2.6161497495301806</v>
      </c>
      <c r="R43" s="54">
        <v>6.6760002947461494</v>
      </c>
      <c r="S43" s="40">
        <v>3.4244811782275009</v>
      </c>
      <c r="T43" s="40">
        <v>2.6224915590624747</v>
      </c>
      <c r="U43" s="40">
        <v>2.7154827549021108</v>
      </c>
      <c r="V43" s="68">
        <v>2.6139604720355751</v>
      </c>
      <c r="W43" s="39">
        <v>3.4135319865001672</v>
      </c>
      <c r="X43" s="40">
        <v>2.6263036481721329</v>
      </c>
      <c r="Y43" s="40">
        <v>2.7191217384665687</v>
      </c>
      <c r="Z43" s="114"/>
      <c r="AA43" s="115"/>
    </row>
    <row r="44" spans="1:27">
      <c r="A44" s="2" t="s">
        <v>23</v>
      </c>
      <c r="B44" s="2" t="s">
        <v>58</v>
      </c>
      <c r="C44" s="6">
        <v>1855.34</v>
      </c>
      <c r="D44" s="7">
        <v>25.659999847412099</v>
      </c>
      <c r="E44" s="7">
        <v>27.420000076293899</v>
      </c>
      <c r="F44" s="7">
        <v>33.029998779296797</v>
      </c>
      <c r="G44" s="7">
        <v>12.7739139239893</v>
      </c>
      <c r="H44" s="7">
        <v>0.26271499999999998</v>
      </c>
      <c r="I44" s="7">
        <v>2.6752663882580601</v>
      </c>
      <c r="J44" s="7">
        <v>2.3335301625845499</v>
      </c>
      <c r="K44" s="8">
        <v>0.14724499999999999</v>
      </c>
      <c r="L44" s="13"/>
      <c r="M44" s="86" t="s">
        <v>112</v>
      </c>
      <c r="N44" s="96" t="s">
        <v>185</v>
      </c>
      <c r="O44" s="106" t="s">
        <v>96</v>
      </c>
      <c r="P44" s="13"/>
      <c r="Q44" s="68">
        <v>2.336682124219684</v>
      </c>
      <c r="R44" s="58">
        <v>18.914818293475903</v>
      </c>
      <c r="S44" s="57">
        <v>13.228614004650469</v>
      </c>
      <c r="T44" s="40">
        <v>2.3379388213161167</v>
      </c>
      <c r="U44" s="40">
        <v>2.6943661144716735</v>
      </c>
      <c r="V44" s="68">
        <v>2.3327730219756004</v>
      </c>
      <c r="W44" s="39">
        <v>13.168739919541736</v>
      </c>
      <c r="X44" s="40">
        <v>2.3459538467955738</v>
      </c>
      <c r="Y44" s="40">
        <v>2.7017388030782943</v>
      </c>
      <c r="Z44" s="114"/>
      <c r="AA44" s="115"/>
    </row>
    <row r="45" spans="1:27">
      <c r="A45" s="2" t="s">
        <v>23</v>
      </c>
      <c r="B45" s="2" t="s">
        <v>59</v>
      </c>
      <c r="C45" s="6">
        <v>1855.5</v>
      </c>
      <c r="D45" s="7">
        <v>25.610000610351499</v>
      </c>
      <c r="E45" s="7">
        <v>26.860000610351499</v>
      </c>
      <c r="F45" s="7">
        <v>32.069999694824197</v>
      </c>
      <c r="G45" s="7">
        <v>12.8677572691939</v>
      </c>
      <c r="H45" s="7">
        <v>0.36477199999999999</v>
      </c>
      <c r="I45" s="7">
        <v>2.66488712246634</v>
      </c>
      <c r="J45" s="7">
        <v>2.32197591604936</v>
      </c>
      <c r="K45" s="8">
        <v>0.22090650000000001</v>
      </c>
      <c r="L45" s="13"/>
      <c r="M45" s="86" t="s">
        <v>112</v>
      </c>
      <c r="N45" s="96" t="s">
        <v>185</v>
      </c>
      <c r="O45" s="106" t="s">
        <v>96</v>
      </c>
      <c r="P45" s="13"/>
      <c r="Q45" s="68">
        <v>2.3392241446503852</v>
      </c>
      <c r="R45" s="58">
        <v>19.158566446538547</v>
      </c>
      <c r="S45" s="57">
        <v>13.223847782622469</v>
      </c>
      <c r="T45" s="40">
        <v>2.3348875134480882</v>
      </c>
      <c r="U45" s="40">
        <v>2.6907018273858321</v>
      </c>
      <c r="V45" s="68">
        <v>2.3331596516642255</v>
      </c>
      <c r="W45" s="39">
        <v>13.239306732076475</v>
      </c>
      <c r="X45" s="40">
        <v>2.3427133995037224</v>
      </c>
      <c r="Y45" s="40">
        <v>2.7002013368764213</v>
      </c>
      <c r="Z45" s="114"/>
      <c r="AA45" s="115"/>
    </row>
    <row r="46" spans="1:27">
      <c r="A46" s="2" t="s">
        <v>23</v>
      </c>
      <c r="B46" s="2" t="s">
        <v>60</v>
      </c>
      <c r="C46" s="6">
        <v>1855.68</v>
      </c>
      <c r="D46" s="7">
        <v>25.7000007629394</v>
      </c>
      <c r="E46" s="7">
        <v>26.829999923706001</v>
      </c>
      <c r="F46" s="7">
        <v>32.470001220703097</v>
      </c>
      <c r="G46" s="7">
        <v>11.6471805644585</v>
      </c>
      <c r="H46" s="7">
        <v>0.2327129</v>
      </c>
      <c r="I46" s="7">
        <v>2.6453077566532999</v>
      </c>
      <c r="J46" s="7">
        <v>2.3372039857502598</v>
      </c>
      <c r="K46" s="8">
        <v>0.13828009999999999</v>
      </c>
      <c r="L46" s="13"/>
      <c r="M46" s="86" t="s">
        <v>112</v>
      </c>
      <c r="N46" s="96" t="s">
        <v>185</v>
      </c>
      <c r="O46" s="106" t="s">
        <v>96</v>
      </c>
      <c r="P46" s="13"/>
      <c r="Q46" s="68">
        <v>2.3771877812810684</v>
      </c>
      <c r="R46" s="58">
        <v>18.721698463365748</v>
      </c>
      <c r="S46" s="57">
        <v>12.190268421750883</v>
      </c>
      <c r="T46" s="40">
        <v>2.3697721951356274</v>
      </c>
      <c r="U46" s="40">
        <v>2.6987580448573323</v>
      </c>
      <c r="V46" s="68">
        <v>2.3722274634197551</v>
      </c>
      <c r="W46" s="39">
        <v>12.240865804150674</v>
      </c>
      <c r="X46" s="40">
        <v>2.3761875412603874</v>
      </c>
      <c r="Y46" s="40">
        <v>2.7076241841191409</v>
      </c>
      <c r="Z46" s="114"/>
      <c r="AA46" s="115"/>
    </row>
    <row r="47" spans="1:27">
      <c r="A47" s="2" t="s">
        <v>23</v>
      </c>
      <c r="B47" s="2" t="s">
        <v>61</v>
      </c>
      <c r="C47" s="6">
        <v>1856.03</v>
      </c>
      <c r="D47" s="7">
        <v>25.520000457763601</v>
      </c>
      <c r="E47" s="7">
        <v>27.620000839233398</v>
      </c>
      <c r="F47" s="7">
        <v>32.119998931884702</v>
      </c>
      <c r="G47" s="7">
        <v>14.9095919371753</v>
      </c>
      <c r="H47" s="7">
        <v>0.43152679999999999</v>
      </c>
      <c r="I47" s="7">
        <v>2.6763789975520398</v>
      </c>
      <c r="J47" s="7">
        <v>2.27734181032476</v>
      </c>
      <c r="K47" s="8">
        <v>0.26300040000000002</v>
      </c>
      <c r="L47" s="13"/>
      <c r="M47" s="86" t="s">
        <v>112</v>
      </c>
      <c r="N47" s="96" t="s">
        <v>185</v>
      </c>
      <c r="O47" s="106" t="s">
        <v>96</v>
      </c>
      <c r="P47" s="13"/>
      <c r="Q47" s="68">
        <v>2.2764657068021754</v>
      </c>
      <c r="R47" s="58">
        <v>22.211815561959654</v>
      </c>
      <c r="S47" s="57">
        <v>15.176653953615338</v>
      </c>
      <c r="T47" s="40">
        <v>2.277625705629275</v>
      </c>
      <c r="U47" s="40">
        <v>2.6851401315668233</v>
      </c>
      <c r="V47" s="68">
        <v>2.2733879115003024</v>
      </c>
      <c r="W47" s="39">
        <v>15.16593809783461</v>
      </c>
      <c r="X47" s="40">
        <v>2.284733547129008</v>
      </c>
      <c r="Y47" s="40">
        <v>2.6931794799167692</v>
      </c>
      <c r="Z47" s="114"/>
      <c r="AA47" s="115"/>
    </row>
    <row r="48" spans="1:27">
      <c r="A48" s="2" t="s">
        <v>23</v>
      </c>
      <c r="B48" s="2" t="s">
        <v>62</v>
      </c>
      <c r="C48" s="6">
        <v>1856.26</v>
      </c>
      <c r="D48" s="7">
        <v>25.530000686645501</v>
      </c>
      <c r="E48" s="7">
        <v>27.120000839233398</v>
      </c>
      <c r="F48" s="7">
        <v>31.889999389648398</v>
      </c>
      <c r="G48" s="7">
        <v>14.0116010892578</v>
      </c>
      <c r="H48" s="7">
        <v>0.39127489999999998</v>
      </c>
      <c r="I48" s="7">
        <v>2.6759834108330498</v>
      </c>
      <c r="J48" s="7">
        <v>2.3010352900924098</v>
      </c>
      <c r="K48" s="8">
        <v>0.23552419999999999</v>
      </c>
      <c r="L48" s="13"/>
      <c r="M48" s="86" t="s">
        <v>109</v>
      </c>
      <c r="N48" s="96" t="s">
        <v>183</v>
      </c>
      <c r="O48" s="106" t="s">
        <v>96</v>
      </c>
      <c r="P48" s="13"/>
      <c r="Q48" s="68">
        <v>2.2980671663576171</v>
      </c>
      <c r="R48" s="58">
        <v>20.386360310259036</v>
      </c>
      <c r="S48" s="57">
        <v>14.1074505680656</v>
      </c>
      <c r="T48" s="57">
        <v>2.3037917043916787</v>
      </c>
      <c r="U48" s="57">
        <v>2.6821787449880281</v>
      </c>
      <c r="V48" s="68">
        <v>2.295411278688996</v>
      </c>
      <c r="W48" s="39">
        <v>14.422852956645887</v>
      </c>
      <c r="X48" s="40">
        <v>2.3095653984146063</v>
      </c>
      <c r="Y48" s="40">
        <v>2.6988109304982566</v>
      </c>
      <c r="Z48" s="114"/>
      <c r="AA48" s="115"/>
    </row>
    <row r="49" spans="1:27">
      <c r="A49" s="2" t="s">
        <v>23</v>
      </c>
      <c r="B49" s="2" t="s">
        <v>63</v>
      </c>
      <c r="C49" s="6">
        <v>1856.68</v>
      </c>
      <c r="D49" s="7">
        <v>25.530000686645501</v>
      </c>
      <c r="E49" s="7">
        <v>26.639999389648398</v>
      </c>
      <c r="F49" s="7">
        <v>30.889999389648398</v>
      </c>
      <c r="G49" s="7">
        <v>15.015555591869299</v>
      </c>
      <c r="H49" s="7">
        <v>0.56620910000000002</v>
      </c>
      <c r="I49" s="7">
        <v>2.6697926933623299</v>
      </c>
      <c r="J49" s="7">
        <v>2.26890848730284</v>
      </c>
      <c r="K49" s="8">
        <v>0.34995670000000001</v>
      </c>
      <c r="L49" s="13"/>
      <c r="M49" s="86" t="s">
        <v>109</v>
      </c>
      <c r="N49" s="96" t="s">
        <v>183</v>
      </c>
      <c r="O49" s="106" t="s">
        <v>96</v>
      </c>
      <c r="P49" s="13"/>
      <c r="Q49" s="68">
        <v>2.2692460771569145</v>
      </c>
      <c r="R49" s="58">
        <v>21.446160734273562</v>
      </c>
      <c r="S49" s="57">
        <v>15.051404867421686</v>
      </c>
      <c r="T49" s="57">
        <v>2.2786127751606489</v>
      </c>
      <c r="U49" s="57">
        <v>2.6823430942023743</v>
      </c>
      <c r="V49" s="68">
        <v>2.2641800962712018</v>
      </c>
      <c r="W49" s="39">
        <v>15.176391554702521</v>
      </c>
      <c r="X49" s="40">
        <v>2.2837765508637236</v>
      </c>
      <c r="Y49" s="40">
        <v>2.6923831616247789</v>
      </c>
      <c r="Z49" s="114"/>
      <c r="AA49" s="115"/>
    </row>
    <row r="50" spans="1:27">
      <c r="A50" s="2" t="s">
        <v>23</v>
      </c>
      <c r="B50" s="2" t="s">
        <v>24</v>
      </c>
      <c r="C50" s="6">
        <v>1354.78</v>
      </c>
      <c r="D50" s="7">
        <v>25.7299995422363</v>
      </c>
      <c r="E50" s="7">
        <v>28.4699993133544</v>
      </c>
      <c r="F50" s="7">
        <v>32.560001373291001</v>
      </c>
      <c r="G50" s="7">
        <v>14.399308399518301</v>
      </c>
      <c r="H50" s="7">
        <v>0.37702140000000001</v>
      </c>
      <c r="I50" s="7">
        <v>2.5738954715664799</v>
      </c>
      <c r="J50" s="7">
        <v>2.2032723247343902</v>
      </c>
      <c r="K50" s="8">
        <v>0.20815349999999999</v>
      </c>
      <c r="L50" s="13"/>
      <c r="M50" s="86" t="s">
        <v>89</v>
      </c>
      <c r="N50" s="92" t="s">
        <v>189</v>
      </c>
      <c r="O50" s="102" t="s">
        <v>90</v>
      </c>
      <c r="P50" s="13"/>
      <c r="Q50" s="68">
        <v>2.2666785973599528</v>
      </c>
      <c r="R50" s="58">
        <v>19.475497433734095</v>
      </c>
      <c r="S50" s="57">
        <v>13.963099839196577</v>
      </c>
      <c r="T50" s="40">
        <v>2.2827484709289814</v>
      </c>
      <c r="U50" s="40">
        <v>2.6532202655633945</v>
      </c>
      <c r="V50" s="68">
        <v>2.2655817493508081</v>
      </c>
      <c r="W50" s="39">
        <v>14.018829360054966</v>
      </c>
      <c r="X50" s="40">
        <v>2.2828112478746885</v>
      </c>
      <c r="Y50" s="40">
        <v>2.6550129881741138</v>
      </c>
      <c r="Z50" s="114"/>
      <c r="AA50" s="115"/>
    </row>
    <row r="51" spans="1:27">
      <c r="A51" s="2" t="s">
        <v>23</v>
      </c>
      <c r="B51" s="2" t="s">
        <v>25</v>
      </c>
      <c r="C51" s="6">
        <v>1355.15</v>
      </c>
      <c r="D51" s="7">
        <v>25.600000381469702</v>
      </c>
      <c r="E51" s="7">
        <v>27.780000686645501</v>
      </c>
      <c r="F51" s="7">
        <v>33.540000915527301</v>
      </c>
      <c r="G51" s="7">
        <v>10.9930208590776</v>
      </c>
      <c r="H51" s="7">
        <v>0.49227959999999998</v>
      </c>
      <c r="I51" s="7">
        <v>2.6401765384935798</v>
      </c>
      <c r="J51" s="7">
        <v>2.3499413809005101</v>
      </c>
      <c r="K51" s="8">
        <v>0.32929599999999998</v>
      </c>
      <c r="L51" s="13"/>
      <c r="M51" s="86" t="s">
        <v>89</v>
      </c>
      <c r="N51" s="92" t="s">
        <v>189</v>
      </c>
      <c r="O51" s="102" t="s">
        <v>90</v>
      </c>
      <c r="P51" s="13"/>
      <c r="Q51" s="68">
        <v>2.3812381811898331</v>
      </c>
      <c r="R51" s="58">
        <v>14.316813003410491</v>
      </c>
      <c r="S51" s="57">
        <v>10.217418078809521</v>
      </c>
      <c r="T51" s="40">
        <v>2.3879648124527404</v>
      </c>
      <c r="U51" s="40">
        <v>2.6597194704746321</v>
      </c>
      <c r="V51" s="68">
        <v>2.379714592722471</v>
      </c>
      <c r="W51" s="39">
        <v>11.201097827603846</v>
      </c>
      <c r="X51" s="40">
        <v>2.3897690328883106</v>
      </c>
      <c r="Y51" s="40">
        <v>2.6912146146230054</v>
      </c>
      <c r="Z51" s="114"/>
      <c r="AA51" s="115"/>
    </row>
    <row r="52" spans="1:27">
      <c r="A52" s="2" t="s">
        <v>23</v>
      </c>
      <c r="B52" s="2" t="s">
        <v>26</v>
      </c>
      <c r="C52" s="6">
        <v>1354</v>
      </c>
      <c r="D52" s="7">
        <v>25.770000457763601</v>
      </c>
      <c r="E52" s="7">
        <v>26.639999389648398</v>
      </c>
      <c r="F52" s="7">
        <v>32.880001068115199</v>
      </c>
      <c r="G52" s="7">
        <v>9.7767964773184097</v>
      </c>
      <c r="H52" s="7">
        <v>0.15994040000000001</v>
      </c>
      <c r="I52" s="7">
        <v>2.6275796417731199</v>
      </c>
      <c r="J52" s="7">
        <v>2.3706865279175098</v>
      </c>
      <c r="K52" s="8">
        <v>8.4334679999999995E-2</v>
      </c>
      <c r="L52" s="13"/>
      <c r="M52" s="86" t="s">
        <v>89</v>
      </c>
      <c r="N52" s="92" t="s">
        <v>189</v>
      </c>
      <c r="O52" s="102" t="s">
        <v>90</v>
      </c>
      <c r="P52" s="13"/>
      <c r="Q52" s="68">
        <v>2.4306033945932333</v>
      </c>
      <c r="R52" s="58">
        <v>13.26829268292683</v>
      </c>
      <c r="S52" s="40">
        <v>9.01241594152979</v>
      </c>
      <c r="T52" s="40">
        <v>2.4341196249051817</v>
      </c>
      <c r="U52" s="40">
        <v>2.6752217350237304</v>
      </c>
      <c r="V52" s="68">
        <v>2.43032563794414</v>
      </c>
      <c r="W52" s="39">
        <v>8.9286091304306421</v>
      </c>
      <c r="X52" s="40">
        <v>2.4333505331042886</v>
      </c>
      <c r="Y52" s="40">
        <v>2.6719154169823596</v>
      </c>
      <c r="Z52" s="114"/>
      <c r="AA52" s="115"/>
    </row>
    <row r="53" spans="1:27">
      <c r="A53" s="2" t="s">
        <v>23</v>
      </c>
      <c r="B53" s="2" t="s">
        <v>27</v>
      </c>
      <c r="C53" s="6">
        <v>1387.14</v>
      </c>
      <c r="D53" s="7">
        <v>25.780000686645501</v>
      </c>
      <c r="E53" s="7">
        <v>26.840000152587798</v>
      </c>
      <c r="F53" s="7">
        <v>32.590000152587798</v>
      </c>
      <c r="G53" s="7">
        <v>10.5773575377908</v>
      </c>
      <c r="H53" s="7">
        <v>0.16207170000000001</v>
      </c>
      <c r="I53" s="7">
        <v>2.6061290865948501</v>
      </c>
      <c r="J53" s="7">
        <v>2.3304694952093499</v>
      </c>
      <c r="K53" s="8">
        <v>8.4288420000000003E-2</v>
      </c>
      <c r="L53" s="13"/>
      <c r="M53" s="86" t="s">
        <v>91</v>
      </c>
      <c r="N53" s="93" t="s">
        <v>181</v>
      </c>
      <c r="O53" s="103" t="s">
        <v>92</v>
      </c>
      <c r="P53" s="13"/>
      <c r="Q53" s="68">
        <v>2.3837136410716186</v>
      </c>
      <c r="R53" s="58">
        <v>14.036001190121986</v>
      </c>
      <c r="S53" s="57">
        <v>10.157780680401382</v>
      </c>
      <c r="T53" s="40">
        <v>2.3867457505474428</v>
      </c>
      <c r="U53" s="40">
        <v>2.6565970527252842</v>
      </c>
      <c r="V53" s="68">
        <v>2.3830810582053248</v>
      </c>
      <c r="W53" s="39">
        <v>9.9439671630393374</v>
      </c>
      <c r="X53" s="40">
        <v>2.3935366752577316</v>
      </c>
      <c r="Y53" s="40">
        <v>2.6578304638302699</v>
      </c>
      <c r="Z53" s="114"/>
      <c r="AA53" s="115"/>
    </row>
    <row r="54" spans="1:27">
      <c r="A54" s="2" t="s">
        <v>23</v>
      </c>
      <c r="B54" s="2" t="s">
        <v>56</v>
      </c>
      <c r="C54" s="6">
        <v>1854.68</v>
      </c>
      <c r="D54" s="7">
        <v>25.4899997711181</v>
      </c>
      <c r="E54" s="7">
        <v>26.329999923706001</v>
      </c>
      <c r="F54" s="7">
        <v>32.610000610351499</v>
      </c>
      <c r="G54" s="7">
        <v>10.1975826495809</v>
      </c>
      <c r="H54" s="7">
        <v>0.1097712</v>
      </c>
      <c r="I54" s="7">
        <v>2.707568659638</v>
      </c>
      <c r="J54" s="7">
        <v>2.4314621077772598</v>
      </c>
      <c r="K54" s="8">
        <v>5.4181220000000002E-2</v>
      </c>
      <c r="L54" s="13"/>
      <c r="M54" s="86" t="s">
        <v>110</v>
      </c>
      <c r="N54" s="93" t="s">
        <v>184</v>
      </c>
      <c r="O54" s="103" t="s">
        <v>92</v>
      </c>
      <c r="P54" s="13"/>
      <c r="Q54" s="68">
        <v>2.4154161186596821</v>
      </c>
      <c r="R54" s="58">
        <v>14.37410397645816</v>
      </c>
      <c r="S54" s="40">
        <v>9.6611597604646153</v>
      </c>
      <c r="T54" s="40">
        <v>2.4186926968735194</v>
      </c>
      <c r="U54" s="40">
        <v>2.6773563734715915</v>
      </c>
      <c r="V54" s="68">
        <v>2.4120961872203863</v>
      </c>
      <c r="W54" s="39">
        <v>10.001060363608335</v>
      </c>
      <c r="X54" s="40">
        <v>2.4139953854903693</v>
      </c>
      <c r="Y54" s="40">
        <v>2.6822486967549275</v>
      </c>
      <c r="Z54" s="114"/>
      <c r="AA54" s="115"/>
    </row>
    <row r="55" spans="1:27">
      <c r="A55" s="2" t="s">
        <v>23</v>
      </c>
      <c r="B55" s="2" t="s">
        <v>65</v>
      </c>
      <c r="C55" s="6">
        <v>2056.8000000000002</v>
      </c>
      <c r="D55" s="7">
        <v>25.639999389648398</v>
      </c>
      <c r="E55" s="7">
        <v>27.850000381469702</v>
      </c>
      <c r="F55" s="7">
        <v>34.220001220703097</v>
      </c>
      <c r="G55" s="7">
        <v>9.6936292824578398</v>
      </c>
      <c r="H55" s="7">
        <v>0.44625880000000001</v>
      </c>
      <c r="I55" s="7">
        <v>2.6400077422980401</v>
      </c>
      <c r="J55" s="7">
        <v>2.3840951787314801</v>
      </c>
      <c r="K55" s="8">
        <v>0.2926684</v>
      </c>
      <c r="L55" s="13"/>
      <c r="M55" s="86" t="s">
        <v>114</v>
      </c>
      <c r="N55" s="93" t="s">
        <v>171</v>
      </c>
      <c r="O55" s="103" t="s">
        <v>92</v>
      </c>
      <c r="P55" s="13"/>
      <c r="Q55" s="68">
        <v>2.3967970727337398</v>
      </c>
      <c r="R55" s="58">
        <v>12.030826316540603</v>
      </c>
      <c r="S55" s="57">
        <v>8.5219093683422393</v>
      </c>
      <c r="T55" s="57">
        <v>2.4284729913730918</v>
      </c>
      <c r="U55" s="57">
        <v>2.654704503126863</v>
      </c>
      <c r="V55" s="68">
        <v>2.3962905735219935</v>
      </c>
      <c r="W55" s="39">
        <v>8.6735766584902905</v>
      </c>
      <c r="X55" s="40">
        <v>2.4264046642444805</v>
      </c>
      <c r="Y55" s="40">
        <v>2.6568484513743469</v>
      </c>
      <c r="Z55" s="114"/>
      <c r="AA55" s="115"/>
    </row>
    <row r="56" spans="1:27">
      <c r="A56" s="2" t="s">
        <v>23</v>
      </c>
      <c r="B56" s="2" t="s">
        <v>66</v>
      </c>
      <c r="C56" s="6">
        <v>2057.15</v>
      </c>
      <c r="D56" s="7">
        <v>25.610000610351499</v>
      </c>
      <c r="E56" s="7">
        <v>26.9799995422363</v>
      </c>
      <c r="F56" s="7">
        <v>32.830001831054602</v>
      </c>
      <c r="G56" s="7">
        <v>10.762557781578399</v>
      </c>
      <c r="H56" s="7">
        <v>0.39740560000000003</v>
      </c>
      <c r="I56" s="7">
        <v>2.6519768091981</v>
      </c>
      <c r="J56" s="7">
        <v>2.3665562727540901</v>
      </c>
      <c r="K56" s="8">
        <v>0.24385270000000001</v>
      </c>
      <c r="L56" s="13"/>
      <c r="M56" s="86" t="s">
        <v>114</v>
      </c>
      <c r="N56" s="93" t="s">
        <v>171</v>
      </c>
      <c r="O56" s="103" t="s">
        <v>92</v>
      </c>
      <c r="P56" s="13"/>
      <c r="Q56" s="68">
        <v>2.3773859595428055</v>
      </c>
      <c r="R56" s="58">
        <v>13.678101814442078</v>
      </c>
      <c r="S56" s="57">
        <v>10.281934695919556</v>
      </c>
      <c r="T56" s="57">
        <v>2.3907361993635736</v>
      </c>
      <c r="U56" s="57">
        <v>2.6647210807106436</v>
      </c>
      <c r="V56" s="68">
        <v>2.376555776897638</v>
      </c>
      <c r="W56" s="39">
        <v>9.9806759624128674</v>
      </c>
      <c r="X56" s="40">
        <v>2.4010422647014247</v>
      </c>
      <c r="Y56" s="40">
        <v>2.6672520487921916</v>
      </c>
      <c r="Z56" s="114"/>
      <c r="AA56" s="115"/>
    </row>
    <row r="57" spans="1:27">
      <c r="A57" s="2" t="s">
        <v>23</v>
      </c>
      <c r="B57" s="2" t="s">
        <v>67</v>
      </c>
      <c r="C57" s="6">
        <v>2057.41</v>
      </c>
      <c r="D57" s="7">
        <v>25.670000076293899</v>
      </c>
      <c r="E57" s="7">
        <v>27.340000152587798</v>
      </c>
      <c r="F57" s="7">
        <v>33.340000152587798</v>
      </c>
      <c r="G57" s="7">
        <v>10.447528537001901</v>
      </c>
      <c r="H57" s="7">
        <v>0.43769599999999997</v>
      </c>
      <c r="I57" s="7">
        <v>2.6359991960179499</v>
      </c>
      <c r="J57" s="7">
        <v>2.3606024277788298</v>
      </c>
      <c r="K57" s="8">
        <v>0.27450540000000001</v>
      </c>
      <c r="L57" s="13"/>
      <c r="M57" s="86" t="s">
        <v>114</v>
      </c>
      <c r="N57" s="93" t="s">
        <v>171</v>
      </c>
      <c r="O57" s="103" t="s">
        <v>92</v>
      </c>
      <c r="P57" s="13"/>
      <c r="Q57" s="68">
        <v>2.3866727627295217</v>
      </c>
      <c r="R57" s="58">
        <v>14.684599079014692</v>
      </c>
      <c r="S57" s="57">
        <v>9.6630367029662683</v>
      </c>
      <c r="T57" s="57">
        <v>2.4040095878779781</v>
      </c>
      <c r="U57" s="57">
        <v>2.6611582901823261</v>
      </c>
      <c r="V57" s="68">
        <v>2.3858904987555833</v>
      </c>
      <c r="W57" s="39">
        <v>9.6138596144246815</v>
      </c>
      <c r="X57" s="40">
        <v>2.4076267369253812</v>
      </c>
      <c r="Y57" s="40">
        <v>2.6637122977646399</v>
      </c>
      <c r="Z57" s="114"/>
      <c r="AA57" s="115"/>
    </row>
    <row r="58" spans="1:27">
      <c r="A58" s="2" t="s">
        <v>23</v>
      </c>
      <c r="B58" s="2" t="s">
        <v>68</v>
      </c>
      <c r="C58" s="6">
        <v>2057.54</v>
      </c>
      <c r="D58" s="7">
        <v>25.620000839233398</v>
      </c>
      <c r="E58" s="7">
        <v>27.7000007629394</v>
      </c>
      <c r="F58" s="7">
        <v>32.909999847412102</v>
      </c>
      <c r="G58" s="7">
        <v>12.6848715895177</v>
      </c>
      <c r="H58" s="7">
        <v>0.64160470000000003</v>
      </c>
      <c r="I58" s="7">
        <v>2.6441583737669898</v>
      </c>
      <c r="J58" s="7">
        <v>2.3087502794311598</v>
      </c>
      <c r="K58" s="8">
        <v>0.41316829999999999</v>
      </c>
      <c r="L58" s="13"/>
      <c r="M58" s="86" t="s">
        <v>114</v>
      </c>
      <c r="N58" s="93" t="s">
        <v>171</v>
      </c>
      <c r="O58" s="103" t="s">
        <v>92</v>
      </c>
      <c r="P58" s="13"/>
      <c r="Q58" s="68">
        <v>2.311369465911866</v>
      </c>
      <c r="R58" s="58">
        <v>16.61659513590844</v>
      </c>
      <c r="S58" s="57">
        <v>11.716540445138877</v>
      </c>
      <c r="T58" s="57">
        <v>2.3458595679662393</v>
      </c>
      <c r="U58" s="57">
        <v>2.6571903500320748</v>
      </c>
      <c r="V58" s="68">
        <v>2.3106753652648511</v>
      </c>
      <c r="W58" s="39">
        <v>11.745551700465715</v>
      </c>
      <c r="X58" s="40">
        <v>2.3474745904224719</v>
      </c>
      <c r="Y58" s="40">
        <v>2.6598937907981455</v>
      </c>
      <c r="Z58" s="114"/>
      <c r="AA58" s="115"/>
    </row>
    <row r="59" spans="1:27">
      <c r="A59" s="2" t="s">
        <v>23</v>
      </c>
      <c r="B59" s="2" t="s">
        <v>69</v>
      </c>
      <c r="C59" s="6">
        <v>2057.9499999999998</v>
      </c>
      <c r="D59" s="7">
        <v>25.610000610351499</v>
      </c>
      <c r="E59" s="7">
        <v>26.100000381469702</v>
      </c>
      <c r="F59" s="7">
        <v>30.299999237060501</v>
      </c>
      <c r="G59" s="7">
        <v>14.8213003312976</v>
      </c>
      <c r="H59" s="7">
        <v>0.69535170000000002</v>
      </c>
      <c r="I59" s="7">
        <v>2.65028128416846</v>
      </c>
      <c r="J59" s="7">
        <v>2.2574751354176801</v>
      </c>
      <c r="K59" s="8">
        <v>0.43946459999999998</v>
      </c>
      <c r="L59" s="13"/>
      <c r="M59" s="86" t="s">
        <v>114</v>
      </c>
      <c r="N59" s="93" t="s">
        <v>171</v>
      </c>
      <c r="O59" s="103" t="s">
        <v>92</v>
      </c>
      <c r="P59" s="13"/>
      <c r="Q59" s="68">
        <v>2.2746693815997054</v>
      </c>
      <c r="R59" s="58">
        <v>17.853029255931816</v>
      </c>
      <c r="S59" s="57">
        <v>14.124975966160333</v>
      </c>
      <c r="T59" s="57">
        <v>2.2875446215094395</v>
      </c>
      <c r="U59" s="57">
        <v>2.6638066739964068</v>
      </c>
      <c r="V59" s="68">
        <v>2.2740473962914964</v>
      </c>
      <c r="W59" s="39">
        <v>13.905823205732162</v>
      </c>
      <c r="X59" s="40">
        <v>2.2963603677605793</v>
      </c>
      <c r="Y59" s="40">
        <v>2.6672656075776211</v>
      </c>
      <c r="Z59" s="114"/>
      <c r="AA59" s="115"/>
    </row>
    <row r="60" spans="1:27">
      <c r="A60" s="2" t="s">
        <v>23</v>
      </c>
      <c r="B60" s="2" t="s">
        <v>70</v>
      </c>
      <c r="C60" s="6">
        <v>2058.21</v>
      </c>
      <c r="D60" s="7">
        <v>25.659999847412099</v>
      </c>
      <c r="E60" s="7">
        <v>26.7000007629394</v>
      </c>
      <c r="F60" s="7">
        <v>31.0100002288818</v>
      </c>
      <c r="G60" s="7">
        <v>14.6615202745998</v>
      </c>
      <c r="H60" s="7">
        <v>2.6926909999999999</v>
      </c>
      <c r="I60" s="7">
        <v>2.6361885461713102</v>
      </c>
      <c r="J60" s="7">
        <v>2.2496832279977199</v>
      </c>
      <c r="K60" s="8">
        <v>2.1458149999999998</v>
      </c>
      <c r="L60" s="13"/>
      <c r="M60" s="86" t="s">
        <v>114</v>
      </c>
      <c r="N60" s="93" t="s">
        <v>171</v>
      </c>
      <c r="O60" s="103" t="s">
        <v>92</v>
      </c>
      <c r="P60" s="13"/>
      <c r="Q60" s="68">
        <v>2.2674121029484939</v>
      </c>
      <c r="R60" s="58">
        <v>17.37187127532777</v>
      </c>
      <c r="S60" s="57">
        <v>14.07397416299491</v>
      </c>
      <c r="T60" s="57">
        <v>2.2886929794247837</v>
      </c>
      <c r="U60" s="57">
        <v>2.6635620082863536</v>
      </c>
      <c r="V60" s="68">
        <v>2.2667785331606569</v>
      </c>
      <c r="W60" s="39">
        <v>13.718476035994302</v>
      </c>
      <c r="X60" s="40">
        <v>2.3008241657977062</v>
      </c>
      <c r="Y60" s="40">
        <v>2.6666475742333287</v>
      </c>
      <c r="Z60" s="114"/>
      <c r="AA60" s="115"/>
    </row>
    <row r="61" spans="1:27">
      <c r="A61" s="2" t="s">
        <v>23</v>
      </c>
      <c r="B61" s="2" t="s">
        <v>71</v>
      </c>
      <c r="C61" s="6">
        <v>2058.36</v>
      </c>
      <c r="D61" s="7">
        <v>25.620000839233398</v>
      </c>
      <c r="E61" s="7">
        <v>26.629999160766602</v>
      </c>
      <c r="F61" s="7">
        <v>30.549999237060501</v>
      </c>
      <c r="G61" s="7">
        <v>15.1915112318597</v>
      </c>
      <c r="H61" s="7">
        <v>1.3335109999999999</v>
      </c>
      <c r="I61" s="7">
        <v>2.6282864005225699</v>
      </c>
      <c r="J61" s="7">
        <v>2.22900997678174</v>
      </c>
      <c r="K61" s="8">
        <v>0.94291619999999998</v>
      </c>
      <c r="L61" s="13"/>
      <c r="M61" s="86" t="s">
        <v>114</v>
      </c>
      <c r="N61" s="93" t="s">
        <v>171</v>
      </c>
      <c r="O61" s="103" t="s">
        <v>92</v>
      </c>
      <c r="P61" s="13"/>
      <c r="Q61" s="68">
        <v>2.2394253180030517</v>
      </c>
      <c r="R61" s="58">
        <v>20.351085986313596</v>
      </c>
      <c r="S61" s="57">
        <v>14.929216856195323</v>
      </c>
      <c r="T61" s="57">
        <v>2.2638207616756847</v>
      </c>
      <c r="U61" s="57">
        <v>2.6611025289950545</v>
      </c>
      <c r="V61" s="68">
        <v>2.2387260392532391</v>
      </c>
      <c r="W61" s="39">
        <v>14.635704086751844</v>
      </c>
      <c r="X61" s="40">
        <v>2.2749529714814956</v>
      </c>
      <c r="Y61" s="40">
        <v>2.6649935399144233</v>
      </c>
      <c r="Z61" s="114"/>
      <c r="AA61" s="115"/>
    </row>
    <row r="62" spans="1:27">
      <c r="A62" s="2" t="s">
        <v>23</v>
      </c>
      <c r="B62" s="133" t="s">
        <v>73</v>
      </c>
      <c r="C62" s="6">
        <v>2329.5</v>
      </c>
      <c r="D62" s="7">
        <v>25.620000839233398</v>
      </c>
      <c r="E62" s="7">
        <v>27.2199993133544</v>
      </c>
      <c r="F62" s="7">
        <v>35.549999237060497</v>
      </c>
      <c r="G62" s="7">
        <v>5.3145554901545999</v>
      </c>
      <c r="H62" s="7">
        <v>1.4536819999999999</v>
      </c>
      <c r="I62" s="7">
        <v>2.6795480203467199</v>
      </c>
      <c r="J62" s="7">
        <v>2.5371419539200599</v>
      </c>
      <c r="K62" s="8">
        <v>1.132074</v>
      </c>
      <c r="L62" s="13"/>
      <c r="M62" s="86" t="s">
        <v>172</v>
      </c>
      <c r="N62" s="97" t="s">
        <v>202</v>
      </c>
      <c r="O62" s="107"/>
      <c r="P62" s="80"/>
      <c r="Q62" s="68">
        <v>2.537853449482113</v>
      </c>
      <c r="R62" s="58">
        <v>22.953869047619051</v>
      </c>
      <c r="S62" s="57">
        <v>8.4173820474676155</v>
      </c>
      <c r="T62" s="57">
        <v>2.3609076699151506</v>
      </c>
      <c r="U62" s="57">
        <v>2.5778993030520461</v>
      </c>
      <c r="V62" s="68"/>
      <c r="W62" s="39"/>
      <c r="X62" s="40"/>
      <c r="Y62" s="40"/>
      <c r="Z62" s="114"/>
      <c r="AA62" s="115"/>
    </row>
    <row r="63" spans="1:27" ht="16" thickBot="1">
      <c r="A63" s="9" t="s">
        <v>77</v>
      </c>
      <c r="B63" s="9" t="s">
        <v>78</v>
      </c>
      <c r="C63" s="10">
        <v>2411.52</v>
      </c>
      <c r="D63" s="11">
        <v>25.590000152587798</v>
      </c>
      <c r="E63" s="11">
        <v>26.290000915527301</v>
      </c>
      <c r="F63" s="11">
        <v>36.740001678466797</v>
      </c>
      <c r="G63" s="11">
        <v>1.3902837120285301</v>
      </c>
      <c r="H63" s="11">
        <v>5.438548E-2</v>
      </c>
      <c r="I63" s="11">
        <v>2.7569349715258999</v>
      </c>
      <c r="J63" s="11">
        <v>2.7186057536655599</v>
      </c>
      <c r="K63" s="12">
        <v>3.8606090000000003E-2</v>
      </c>
      <c r="L63" s="13"/>
      <c r="M63" s="86" t="s">
        <v>116</v>
      </c>
      <c r="N63" s="502" t="s">
        <v>180</v>
      </c>
      <c r="O63" s="503"/>
      <c r="P63" s="504"/>
      <c r="Q63" s="69">
        <v>2.7120331342802642</v>
      </c>
      <c r="R63" s="59">
        <v>7.9754141368713007</v>
      </c>
      <c r="S63" s="46">
        <v>4.3852033191477195</v>
      </c>
      <c r="T63" s="46">
        <v>2.6230666143113623</v>
      </c>
      <c r="U63" s="46">
        <v>2.7433689192131649</v>
      </c>
      <c r="V63" s="69">
        <v>2.743721686045836</v>
      </c>
      <c r="W63" s="45">
        <v>3.5612559892430147</v>
      </c>
      <c r="X63" s="46">
        <v>2.6869394665075848</v>
      </c>
      <c r="Y63" s="46">
        <v>2.7861618212363672</v>
      </c>
      <c r="Z63" s="114"/>
      <c r="AA63" s="114"/>
    </row>
    <row r="64" spans="1:27" s="637" customFormat="1">
      <c r="A64" s="626" t="s">
        <v>85</v>
      </c>
      <c r="B64" s="626" t="s">
        <v>86</v>
      </c>
      <c r="C64" s="627">
        <v>2972.63</v>
      </c>
      <c r="D64" s="628">
        <v>25.639999389648398</v>
      </c>
      <c r="E64" s="628">
        <v>27.850000381469702</v>
      </c>
      <c r="F64" s="628">
        <v>39.369998931884702</v>
      </c>
      <c r="G64" s="628">
        <v>1.7922821809815299</v>
      </c>
      <c r="H64" s="628">
        <v>0.31184640000000002</v>
      </c>
      <c r="I64" s="628">
        <v>2.7896781317111299</v>
      </c>
      <c r="J64" s="628">
        <v>2.7396792276497299</v>
      </c>
      <c r="K64" s="629">
        <v>0.26188099999999997</v>
      </c>
      <c r="L64" s="606"/>
      <c r="M64" s="630" t="s">
        <v>173</v>
      </c>
      <c r="N64" s="91" t="s">
        <v>176</v>
      </c>
      <c r="O64" s="101" t="s">
        <v>85</v>
      </c>
      <c r="P64" s="606"/>
      <c r="Q64" s="631">
        <v>2.7417923552791601</v>
      </c>
      <c r="R64" s="632">
        <v>5.0359712230215816</v>
      </c>
      <c r="S64" s="633">
        <v>3.4929511985013582</v>
      </c>
      <c r="T64" s="633">
        <v>2.6947956302015439</v>
      </c>
      <c r="U64" s="633">
        <v>2.7923303672298148</v>
      </c>
      <c r="V64" s="631">
        <v>2.7653335915452253</v>
      </c>
      <c r="W64" s="634">
        <v>2.3515754560530562</v>
      </c>
      <c r="X64" s="633">
        <v>2.7358618717224696</v>
      </c>
      <c r="Y64" s="633">
        <v>2.8017470681169949</v>
      </c>
      <c r="Z64" s="635"/>
      <c r="AA64" s="636"/>
    </row>
    <row r="65" spans="1:27" s="637" customFormat="1">
      <c r="A65" s="626" t="s">
        <v>85</v>
      </c>
      <c r="B65" s="626" t="s">
        <v>87</v>
      </c>
      <c r="C65" s="627">
        <v>2972.9</v>
      </c>
      <c r="D65" s="628">
        <v>25.629999160766602</v>
      </c>
      <c r="E65" s="628">
        <v>27.4699993133544</v>
      </c>
      <c r="F65" s="628">
        <v>38.770000457763601</v>
      </c>
      <c r="G65" s="628">
        <v>2.3396327637113901</v>
      </c>
      <c r="H65" s="628">
        <v>0.22186629999999999</v>
      </c>
      <c r="I65" s="628">
        <v>2.8034271364665</v>
      </c>
      <c r="J65" s="628">
        <v>2.7378372366749502</v>
      </c>
      <c r="K65" s="629">
        <v>0.19214519999999999</v>
      </c>
      <c r="L65" s="606"/>
      <c r="M65" s="630" t="s">
        <v>173</v>
      </c>
      <c r="N65" s="91" t="s">
        <v>176</v>
      </c>
      <c r="O65" s="101" t="s">
        <v>85</v>
      </c>
      <c r="P65" s="606"/>
      <c r="Q65" s="631">
        <v>2.7418563087829946</v>
      </c>
      <c r="R65" s="632">
        <v>5.4205205420520546</v>
      </c>
      <c r="S65" s="633">
        <v>6.3211309958861799</v>
      </c>
      <c r="T65" s="633">
        <v>2.672968189955903</v>
      </c>
      <c r="U65" s="633">
        <v>2.8533309788769143</v>
      </c>
      <c r="V65" s="631">
        <v>2.7387364634943299</v>
      </c>
      <c r="W65" s="634">
        <v>3.4469025740331025</v>
      </c>
      <c r="X65" s="633">
        <v>2.7347167942417663</v>
      </c>
      <c r="Y65" s="633">
        <v>2.8323449657724749</v>
      </c>
      <c r="Z65" s="635"/>
      <c r="AA65" s="636"/>
    </row>
    <row r="66" spans="1:27" s="637" customFormat="1">
      <c r="A66" s="626" t="s">
        <v>85</v>
      </c>
      <c r="B66" s="626" t="s">
        <v>88</v>
      </c>
      <c r="C66" s="627">
        <v>2972.99</v>
      </c>
      <c r="D66" s="628">
        <v>25.659999847412099</v>
      </c>
      <c r="E66" s="628">
        <v>28.459999084472599</v>
      </c>
      <c r="F66" s="628">
        <v>39.720001220703097</v>
      </c>
      <c r="G66" s="628">
        <v>3.6159411636604002</v>
      </c>
      <c r="H66" s="628">
        <v>0.44025760000000003</v>
      </c>
      <c r="I66" s="628">
        <v>2.80328081146784</v>
      </c>
      <c r="J66" s="628">
        <v>2.7019158266729799</v>
      </c>
      <c r="K66" s="629">
        <v>0.37345020000000001</v>
      </c>
      <c r="L66" s="606"/>
      <c r="M66" s="630" t="s">
        <v>199</v>
      </c>
      <c r="N66" s="91" t="s">
        <v>177</v>
      </c>
      <c r="O66" s="101" t="s">
        <v>85</v>
      </c>
      <c r="P66" s="606"/>
      <c r="Q66" s="631">
        <v>2.7175056917064064</v>
      </c>
      <c r="R66" s="632">
        <v>7.6955365887785092</v>
      </c>
      <c r="S66" s="633">
        <v>4.5598309485663728</v>
      </c>
      <c r="T66" s="633">
        <v>2.6949788198247093</v>
      </c>
      <c r="U66" s="633">
        <v>2.8237364273447163</v>
      </c>
      <c r="V66" s="631">
        <v>2.7144838393113262</v>
      </c>
      <c r="W66" s="634">
        <v>4.2651071431745775</v>
      </c>
      <c r="X66" s="633">
        <v>2.7043796859029614</v>
      </c>
      <c r="Y66" s="633">
        <v>2.8248631248247671</v>
      </c>
      <c r="Z66" s="635"/>
      <c r="AA66" s="636"/>
    </row>
  </sheetData>
  <sortState xmlns:xlrd2="http://schemas.microsoft.com/office/spreadsheetml/2017/richdata2" ref="A5:Y63">
    <sortCondition ref="O5:O63"/>
  </sortState>
  <mergeCells count="8">
    <mergeCell ref="W3:Y3"/>
    <mergeCell ref="R3:U3"/>
    <mergeCell ref="A1:K1"/>
    <mergeCell ref="M1:Y1"/>
    <mergeCell ref="A2:K3"/>
    <mergeCell ref="M2:O3"/>
    <mergeCell ref="R2:U2"/>
    <mergeCell ref="W2:Y2"/>
  </mergeCell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A9716-7BAA-3B43-BA5C-A248CD7542D7}">
  <dimension ref="A1:Z33"/>
  <sheetViews>
    <sheetView topLeftCell="A37" zoomScale="115" workbookViewId="0">
      <selection activeCell="G24" sqref="G24"/>
    </sheetView>
  </sheetViews>
  <sheetFormatPr baseColWidth="10" defaultRowHeight="15"/>
  <cols>
    <col min="8" max="8" width="11.83203125" bestFit="1" customWidth="1"/>
  </cols>
  <sheetData>
    <row r="1" spans="1:26">
      <c r="B1" t="s">
        <v>245</v>
      </c>
      <c r="C1" t="s">
        <v>246</v>
      </c>
      <c r="D1" t="s">
        <v>247</v>
      </c>
      <c r="E1" t="s">
        <v>248</v>
      </c>
      <c r="G1" t="s">
        <v>249</v>
      </c>
      <c r="H1" t="s">
        <v>246</v>
      </c>
      <c r="I1" t="s">
        <v>247</v>
      </c>
      <c r="J1" t="s">
        <v>250</v>
      </c>
      <c r="K1" t="s">
        <v>251</v>
      </c>
      <c r="L1" t="s">
        <v>246</v>
      </c>
      <c r="M1" t="s">
        <v>247</v>
      </c>
      <c r="N1" t="s">
        <v>250</v>
      </c>
      <c r="P1" t="s">
        <v>253</v>
      </c>
      <c r="Q1" t="s">
        <v>246</v>
      </c>
      <c r="R1" t="s">
        <v>247</v>
      </c>
      <c r="S1" t="s">
        <v>250</v>
      </c>
      <c r="V1" t="s">
        <v>254</v>
      </c>
      <c r="W1" t="s">
        <v>246</v>
      </c>
      <c r="X1" t="s">
        <v>247</v>
      </c>
      <c r="Y1" t="s">
        <v>250</v>
      </c>
    </row>
    <row r="2" spans="1:26">
      <c r="A2" s="105" t="s">
        <v>95</v>
      </c>
      <c r="B2" s="274">
        <v>7.9011073911923688</v>
      </c>
      <c r="C2" s="273">
        <v>2.7364999999999999</v>
      </c>
      <c r="D2" s="273">
        <v>3.883083333333333</v>
      </c>
      <c r="E2" s="273">
        <v>3.4303666666666666</v>
      </c>
      <c r="G2" s="274">
        <v>4.6500000000000004</v>
      </c>
      <c r="H2" s="40">
        <f>$G$2^(1-B2/100)*0.025^(B2/100)</f>
        <v>3.0770623608912469</v>
      </c>
      <c r="I2" s="40">
        <f>$G$2^(1-B2/100)*0.6^(B2/100)</f>
        <v>3.9553805200883358</v>
      </c>
      <c r="J2" s="40">
        <f>$G$2^(1-B2/100)*0.13^(B2/100)</f>
        <v>3.5051651978824432</v>
      </c>
      <c r="L2" s="17">
        <f>(H2-C2)^2</f>
        <v>0.11598272165581991</v>
      </c>
      <c r="M2" s="17">
        <f>(I2-D2)^2</f>
        <v>5.2268832126877596E-3</v>
      </c>
      <c r="N2" s="17">
        <f t="shared" ref="N2" si="0">(J2-E2)^2</f>
        <v>5.5948202720375092E-3</v>
      </c>
      <c r="Q2" s="17">
        <f>SQRT((((H2-C2)/C2))^2)</f>
        <v>0.12445180372419036</v>
      </c>
      <c r="R2" s="17">
        <f>SQRT((((I2-D2)/D2))^2)</f>
        <v>1.861849992617624E-2</v>
      </c>
      <c r="S2" s="17">
        <f t="shared" ref="S2" si="1">SQRT((((J2-E2)/E2))^2)</f>
        <v>2.1804821024703859E-2</v>
      </c>
      <c r="W2" s="17">
        <f>SQRT(((ABS(H2-C2)/C2)))</f>
        <v>0.35277727211966242</v>
      </c>
      <c r="X2" s="17">
        <f t="shared" ref="X2:Y12" si="2">SQRT(((ABS(I2-D2)/D2)))</f>
        <v>0.13644962413351031</v>
      </c>
      <c r="Y2" s="17">
        <f t="shared" si="2"/>
        <v>0.14766455574952256</v>
      </c>
    </row>
    <row r="3" spans="1:26">
      <c r="A3" s="105" t="s">
        <v>95</v>
      </c>
      <c r="B3" s="274">
        <v>6.1515511804627723</v>
      </c>
      <c r="C3" s="273">
        <v>2.9008333333333329</v>
      </c>
      <c r="D3" s="273">
        <v>4.0173666666666668</v>
      </c>
      <c r="E3" s="273">
        <v>3.6218000000000004</v>
      </c>
      <c r="H3" s="40">
        <f t="shared" ref="H3:H15" si="3">$G$2^(1-B3/100)*0.025^(B3/100)</f>
        <v>3.3716516845402054</v>
      </c>
      <c r="I3" s="40">
        <f t="shared" ref="I3:I15" si="4">$G$2^(1-B3/100)*0.6^(B3/100)</f>
        <v>4.0996530423852011</v>
      </c>
      <c r="J3" s="40">
        <f t="shared" ref="J3:J15" si="5">$G$2^(1-B3/100)*0.13^(B3/100)</f>
        <v>3.7315392554345488</v>
      </c>
      <c r="L3" s="17">
        <f t="shared" ref="L3:L15" si="6">(H3-C3)^2</f>
        <v>0.22166991983315787</v>
      </c>
      <c r="M3" s="17">
        <f t="shared" ref="M3:M15" si="7">(I3-D3)^2</f>
        <v>6.771047628891802E-3</v>
      </c>
      <c r="N3" s="17">
        <f t="shared" ref="N3:N15" si="8">(J3-E3)^2</f>
        <v>1.2042704183329069E-2</v>
      </c>
      <c r="Q3" s="17">
        <f t="shared" ref="Q3:Q15" si="9">SQRT((((H3-C3)/C3))^2)</f>
        <v>0.16230451635973772</v>
      </c>
      <c r="R3" s="17">
        <f>SQRT((((I3-D3)/D3))^2)</f>
        <v>2.0482665025647238E-2</v>
      </c>
      <c r="S3" s="17">
        <f t="shared" ref="S3:S15" si="10">SQRT((((J3-E3)/E3))^2)</f>
        <v>3.029964532402353E-2</v>
      </c>
      <c r="W3" s="17">
        <f t="shared" ref="W3:W15" si="11">SQRT(((ABS(H3-C3)/C3)))</f>
        <v>0.40287034683597367</v>
      </c>
      <c r="X3" s="17">
        <f t="shared" si="2"/>
        <v>0.1431176614735136</v>
      </c>
      <c r="Y3" s="17">
        <f t="shared" si="2"/>
        <v>0.17406793307218746</v>
      </c>
    </row>
    <row r="4" spans="1:26">
      <c r="A4" s="105" t="s">
        <v>95</v>
      </c>
      <c r="B4" s="278">
        <v>10.63975847585867</v>
      </c>
      <c r="C4" s="273">
        <v>2.6104499999999997</v>
      </c>
      <c r="D4" s="273">
        <v>3.9535333333333336</v>
      </c>
      <c r="E4" s="273">
        <v>3.2770166666666665</v>
      </c>
      <c r="H4" s="40">
        <f t="shared" si="3"/>
        <v>2.6667497131444033</v>
      </c>
      <c r="I4" s="40">
        <f t="shared" si="4"/>
        <v>3.7396710265335664</v>
      </c>
      <c r="J4" s="40">
        <f t="shared" si="5"/>
        <v>3.1780687176687388</v>
      </c>
      <c r="L4" s="17">
        <f t="shared" si="6"/>
        <v>3.1696577001421346E-3</v>
      </c>
      <c r="M4" s="17">
        <f t="shared" si="7"/>
        <v>4.5737086269717731E-2</v>
      </c>
      <c r="N4" s="17">
        <f t="shared" si="8"/>
        <v>9.7906966108964998E-3</v>
      </c>
      <c r="Q4" s="17">
        <f t="shared" si="9"/>
        <v>2.1567052862304828E-2</v>
      </c>
      <c r="R4" s="17">
        <f t="shared" ref="R4:R15" si="12">SQRT((((I4-D4)/D4))^2)</f>
        <v>5.4093968298340844E-2</v>
      </c>
      <c r="S4" s="17">
        <f t="shared" si="10"/>
        <v>3.0194521133936163E-2</v>
      </c>
      <c r="W4" s="17">
        <f t="shared" si="11"/>
        <v>0.14685725335271946</v>
      </c>
      <c r="X4" s="17">
        <f t="shared" si="2"/>
        <v>0.23258110047538438</v>
      </c>
      <c r="Y4" s="17">
        <f t="shared" si="2"/>
        <v>0.17376570758908721</v>
      </c>
    </row>
    <row r="5" spans="1:26">
      <c r="A5" s="105" t="s">
        <v>95</v>
      </c>
      <c r="B5" s="278">
        <v>10.755331211821929</v>
      </c>
      <c r="C5" s="273">
        <v>2.5560333333333327</v>
      </c>
      <c r="D5" s="273">
        <v>3.7359500000000003</v>
      </c>
      <c r="E5" s="273">
        <v>3.4068499999999999</v>
      </c>
      <c r="H5" s="40">
        <f t="shared" si="3"/>
        <v>2.6506923142821948</v>
      </c>
      <c r="I5" s="40">
        <f t="shared" si="4"/>
        <v>3.7308312799939771</v>
      </c>
      <c r="J5" s="40">
        <f t="shared" si="5"/>
        <v>3.164957262308278</v>
      </c>
      <c r="L5" s="17">
        <f t="shared" si="6"/>
        <v>8.960322674277028E-3</v>
      </c>
      <c r="M5" s="17">
        <f t="shared" si="7"/>
        <v>2.620129450006218E-5</v>
      </c>
      <c r="N5" s="17">
        <f t="shared" si="8"/>
        <v>5.851209654799619E-2</v>
      </c>
      <c r="Q5" s="17">
        <f t="shared" si="9"/>
        <v>3.7033547142914965E-2</v>
      </c>
      <c r="R5" s="17">
        <f t="shared" si="12"/>
        <v>1.3701254047894652E-3</v>
      </c>
      <c r="S5" s="17">
        <f t="shared" si="10"/>
        <v>7.1001874955375771E-2</v>
      </c>
      <c r="W5" s="17">
        <f t="shared" si="11"/>
        <v>0.19244102250537687</v>
      </c>
      <c r="X5" s="17">
        <f t="shared" si="2"/>
        <v>3.7015205048594089E-2</v>
      </c>
      <c r="Y5" s="17">
        <f t="shared" si="2"/>
        <v>0.26646177015732625</v>
      </c>
    </row>
    <row r="6" spans="1:26">
      <c r="A6" s="105" t="s">
        <v>95</v>
      </c>
      <c r="B6" s="278">
        <v>10.291771546070096</v>
      </c>
      <c r="C6" s="273">
        <v>2.6092666666666666</v>
      </c>
      <c r="D6" s="273">
        <v>3.7639666666666667</v>
      </c>
      <c r="E6" s="273">
        <v>3.2498</v>
      </c>
      <c r="H6" s="40">
        <f t="shared" si="3"/>
        <v>2.7156879513414389</v>
      </c>
      <c r="I6" s="40">
        <f t="shared" si="4"/>
        <v>3.7664139813210666</v>
      </c>
      <c r="J6" s="40">
        <f t="shared" si="5"/>
        <v>3.2178759198976619</v>
      </c>
      <c r="L6" s="17">
        <f t="shared" si="6"/>
        <v>1.1325489831828925E-2</v>
      </c>
      <c r="M6" s="17">
        <f t="shared" si="7"/>
        <v>5.9893490176407802E-6</v>
      </c>
      <c r="N6" s="17">
        <f t="shared" si="8"/>
        <v>1.0191468903805031E-3</v>
      </c>
      <c r="Q6" s="17">
        <f t="shared" si="9"/>
        <v>4.0785898212054077E-2</v>
      </c>
      <c r="R6" s="17">
        <f t="shared" si="12"/>
        <v>6.5019562369484946E-4</v>
      </c>
      <c r="S6" s="17">
        <f t="shared" si="10"/>
        <v>9.8233983944667862E-3</v>
      </c>
      <c r="W6" s="17">
        <f t="shared" si="11"/>
        <v>0.20195518862374909</v>
      </c>
      <c r="X6" s="17">
        <f t="shared" si="2"/>
        <v>2.5498933775647353E-2</v>
      </c>
      <c r="Y6" s="17">
        <f t="shared" si="2"/>
        <v>9.9113058647520236E-2</v>
      </c>
    </row>
    <row r="7" spans="1:26">
      <c r="A7" s="105" t="s">
        <v>95</v>
      </c>
      <c r="B7" s="278">
        <v>10.532302756307436</v>
      </c>
      <c r="C7" s="273">
        <v>2.456433333333333</v>
      </c>
      <c r="D7" s="273">
        <v>3.7282000000000002</v>
      </c>
      <c r="E7" s="273">
        <v>3.1664500000000007</v>
      </c>
      <c r="H7" s="40">
        <f t="shared" si="3"/>
        <v>2.6817666058516165</v>
      </c>
      <c r="I7" s="40">
        <f t="shared" si="4"/>
        <v>3.7479087202229895</v>
      </c>
      <c r="J7" s="40">
        <f t="shared" si="5"/>
        <v>3.1903080403602426</v>
      </c>
      <c r="L7" s="17">
        <f t="shared" si="6"/>
        <v>5.0775083703799018E-2</v>
      </c>
      <c r="M7" s="17">
        <f t="shared" si="7"/>
        <v>3.8843365282806769E-4</v>
      </c>
      <c r="N7" s="17">
        <f t="shared" si="8"/>
        <v>5.6920608983093484E-4</v>
      </c>
      <c r="Q7" s="17">
        <f t="shared" si="9"/>
        <v>9.1731890078413231E-2</v>
      </c>
      <c r="R7" s="17">
        <f t="shared" si="12"/>
        <v>5.2863902749287336E-3</v>
      </c>
      <c r="S7" s="17">
        <f t="shared" si="10"/>
        <v>7.5346335360551931E-3</v>
      </c>
      <c r="W7" s="17">
        <f t="shared" si="11"/>
        <v>0.30287272917582597</v>
      </c>
      <c r="X7" s="17">
        <f t="shared" si="2"/>
        <v>7.2707566834056089E-2</v>
      </c>
      <c r="Y7" s="17">
        <f t="shared" si="2"/>
        <v>8.6802266883159188E-2</v>
      </c>
    </row>
    <row r="8" spans="1:26">
      <c r="A8" s="105" t="s">
        <v>95</v>
      </c>
      <c r="B8" s="274">
        <v>5.4745285565539401</v>
      </c>
      <c r="C8" s="273">
        <v>2.7652333333333337</v>
      </c>
      <c r="D8" s="273">
        <v>4.0027833333333334</v>
      </c>
      <c r="E8" s="273">
        <v>3.5467666666666666</v>
      </c>
      <c r="H8" s="40">
        <f t="shared" si="3"/>
        <v>3.4930742613719925</v>
      </c>
      <c r="I8" s="40">
        <f t="shared" si="4"/>
        <v>4.1568837297882535</v>
      </c>
      <c r="J8" s="40">
        <f t="shared" si="5"/>
        <v>3.8230116915060148</v>
      </c>
      <c r="L8" s="17">
        <f t="shared" si="6"/>
        <v>0.52975241652817617</v>
      </c>
      <c r="M8" s="17">
        <f t="shared" si="7"/>
        <v>2.374693218756356E-2</v>
      </c>
      <c r="N8" s="17">
        <f t="shared" si="8"/>
        <v>7.6311313748492107E-2</v>
      </c>
      <c r="Q8" s="17">
        <f t="shared" si="9"/>
        <v>0.26321139676169297</v>
      </c>
      <c r="R8" s="17">
        <f t="shared" si="12"/>
        <v>3.8498310705863868E-2</v>
      </c>
      <c r="S8" s="17">
        <f t="shared" si="10"/>
        <v>7.7886438776918379E-2</v>
      </c>
      <c r="W8" s="17">
        <f t="shared" si="11"/>
        <v>0.51304132071568365</v>
      </c>
      <c r="X8" s="17">
        <f t="shared" si="2"/>
        <v>0.19620986393620446</v>
      </c>
      <c r="Y8" s="17">
        <f t="shared" si="2"/>
        <v>0.27908141961964861</v>
      </c>
    </row>
    <row r="9" spans="1:26">
      <c r="A9" s="105" t="s">
        <v>95</v>
      </c>
      <c r="B9" s="274">
        <v>5.9406964954511885</v>
      </c>
      <c r="C9" s="273">
        <v>2.6742833333333333</v>
      </c>
      <c r="D9" s="273">
        <v>3.9322166666666671</v>
      </c>
      <c r="E9" s="273">
        <v>3.4710666666666667</v>
      </c>
      <c r="H9" s="40">
        <f t="shared" si="3"/>
        <v>3.4090084438889012</v>
      </c>
      <c r="I9" s="40">
        <f t="shared" si="4"/>
        <v>4.1173922033925754</v>
      </c>
      <c r="J9" s="40">
        <f t="shared" si="5"/>
        <v>3.7597906410698405</v>
      </c>
      <c r="L9" s="17">
        <f t="shared" si="6"/>
        <v>0.53982098808089141</v>
      </c>
      <c r="M9" s="17">
        <f t="shared" si="7"/>
        <v>3.4289979401728198E-2</v>
      </c>
      <c r="N9" s="17">
        <f t="shared" si="8"/>
        <v>8.3361533395164542E-2</v>
      </c>
      <c r="Q9" s="17">
        <f t="shared" si="9"/>
        <v>0.2747371983355919</v>
      </c>
      <c r="R9" s="17">
        <f t="shared" si="12"/>
        <v>4.7091895595590669E-2</v>
      </c>
      <c r="S9" s="17">
        <f t="shared" si="10"/>
        <v>8.3180186994345762E-2</v>
      </c>
      <c r="W9" s="17">
        <f t="shared" si="11"/>
        <v>0.52415379263684803</v>
      </c>
      <c r="X9" s="17">
        <f t="shared" si="2"/>
        <v>0.21700667177667757</v>
      </c>
      <c r="Y9" s="17">
        <f t="shared" si="2"/>
        <v>0.28840975537305558</v>
      </c>
    </row>
    <row r="10" spans="1:26">
      <c r="A10" s="105" t="s">
        <v>95</v>
      </c>
      <c r="B10" s="278">
        <v>10.743889630113264</v>
      </c>
      <c r="C10" s="273">
        <v>2.6781666666666668</v>
      </c>
      <c r="D10" s="273">
        <v>3.8963999999999999</v>
      </c>
      <c r="E10" s="273">
        <v>3.4365000000000001</v>
      </c>
      <c r="H10" s="40">
        <f t="shared" si="3"/>
        <v>2.6522776585205627</v>
      </c>
      <c r="I10" s="40">
        <f t="shared" si="4"/>
        <v>3.731705473073764</v>
      </c>
      <c r="J10" s="40">
        <f t="shared" si="5"/>
        <v>3.1662528667332492</v>
      </c>
      <c r="L10" s="17">
        <f t="shared" si="6"/>
        <v>6.7024074278904263E-4</v>
      </c>
      <c r="M10" s="17">
        <f t="shared" si="7"/>
        <v>2.7124287199456632E-2</v>
      </c>
      <c r="N10" s="17">
        <f t="shared" si="8"/>
        <v>7.3033513038897005E-2</v>
      </c>
      <c r="Q10" s="17">
        <f t="shared" si="9"/>
        <v>9.6666904522138518E-3</v>
      </c>
      <c r="R10" s="17">
        <f t="shared" si="12"/>
        <v>4.2268382847304151E-2</v>
      </c>
      <c r="S10" s="17">
        <f t="shared" si="10"/>
        <v>7.8640225015786658E-2</v>
      </c>
      <c r="W10" s="17">
        <f t="shared" si="11"/>
        <v>9.8319328985779053E-2</v>
      </c>
      <c r="X10" s="17">
        <f t="shared" si="2"/>
        <v>0.20559275971518101</v>
      </c>
      <c r="Y10" s="17">
        <f t="shared" si="2"/>
        <v>0.28042864514130267</v>
      </c>
    </row>
    <row r="11" spans="1:26">
      <c r="A11" s="105" t="s">
        <v>95</v>
      </c>
      <c r="B11" s="274">
        <v>8.8068365274917859</v>
      </c>
      <c r="C11" s="273">
        <v>2.6036333333333337</v>
      </c>
      <c r="D11" s="273">
        <v>3.50685</v>
      </c>
      <c r="E11" s="301"/>
      <c r="H11" s="40">
        <f t="shared" si="3"/>
        <v>2.9348145121722737</v>
      </c>
      <c r="I11" s="40">
        <f t="shared" si="4"/>
        <v>3.8826979436633562</v>
      </c>
      <c r="J11" s="40">
        <f t="shared" si="5"/>
        <v>3.3934222408565251</v>
      </c>
      <c r="L11" s="17">
        <f t="shared" si="6"/>
        <v>0.10968097321714999</v>
      </c>
      <c r="M11" s="17">
        <f t="shared" si="7"/>
        <v>0.14126167675597334</v>
      </c>
      <c r="N11" s="17">
        <f t="shared" si="8"/>
        <v>11.51531450473972</v>
      </c>
      <c r="Q11" s="17">
        <f t="shared" si="9"/>
        <v>0.1271996231569755</v>
      </c>
      <c r="R11" s="17">
        <f t="shared" si="12"/>
        <v>0.1071753692525646</v>
      </c>
      <c r="S11" s="17"/>
      <c r="W11" s="17">
        <f t="shared" si="11"/>
        <v>0.35665056169446235</v>
      </c>
      <c r="X11" s="17">
        <f t="shared" si="2"/>
        <v>0.32737649465495322</v>
      </c>
      <c r="Y11" s="17"/>
    </row>
    <row r="12" spans="1:26">
      <c r="A12" s="105" t="s">
        <v>95</v>
      </c>
      <c r="B12" s="278">
        <v>10.430674561545535</v>
      </c>
      <c r="C12" s="273">
        <v>2.7102166666666667</v>
      </c>
      <c r="D12" s="273">
        <v>3.9132833333333337</v>
      </c>
      <c r="E12" s="273">
        <v>3.3540166666666664</v>
      </c>
      <c r="H12" s="40">
        <f t="shared" si="3"/>
        <v>2.6960469043467485</v>
      </c>
      <c r="I12" s="40">
        <f t="shared" si="4"/>
        <v>3.7557163641320304</v>
      </c>
      <c r="J12" s="40">
        <f t="shared" si="5"/>
        <v>3.201926969440084</v>
      </c>
      <c r="L12" s="17">
        <f t="shared" si="6"/>
        <v>2.0078216420297299E-4</v>
      </c>
      <c r="M12" s="17">
        <f t="shared" si="7"/>
        <v>2.4827349783284467E-2</v>
      </c>
      <c r="N12" s="17">
        <f t="shared" si="8"/>
        <v>2.3131276002473503E-2</v>
      </c>
      <c r="Q12" s="17">
        <f t="shared" si="9"/>
        <v>5.2282765781031691E-3</v>
      </c>
      <c r="R12" s="17">
        <f t="shared" si="12"/>
        <v>4.0264646277755667E-2</v>
      </c>
      <c r="S12" s="17">
        <f t="shared" si="10"/>
        <v>4.5345540091705688E-2</v>
      </c>
      <c r="W12" s="17">
        <f t="shared" si="11"/>
        <v>7.2306822486561867E-2</v>
      </c>
      <c r="X12" s="17">
        <f t="shared" si="2"/>
        <v>0.20066052496132783</v>
      </c>
      <c r="Y12" s="17">
        <f t="shared" si="2"/>
        <v>0.21294492267181597</v>
      </c>
    </row>
    <row r="13" spans="1:26">
      <c r="A13" s="105"/>
      <c r="B13" s="278"/>
      <c r="C13" s="273"/>
      <c r="D13" s="273"/>
      <c r="E13" s="273"/>
      <c r="H13" s="40"/>
      <c r="I13" s="40"/>
      <c r="J13" s="40"/>
      <c r="L13" s="17"/>
      <c r="M13" s="17"/>
      <c r="N13" s="17"/>
      <c r="Q13" s="17"/>
      <c r="R13" s="17"/>
      <c r="S13" s="17"/>
      <c r="W13" s="17"/>
      <c r="X13" s="17"/>
      <c r="Y13" s="17"/>
    </row>
    <row r="14" spans="1:26">
      <c r="A14" s="105" t="s">
        <v>95</v>
      </c>
      <c r="B14" s="274">
        <v>5.8335690045248807</v>
      </c>
      <c r="C14" s="273">
        <v>2.6643916666666669</v>
      </c>
      <c r="D14" s="273">
        <v>4.0954666666666659</v>
      </c>
      <c r="E14" s="273">
        <v>3.7474166666666666</v>
      </c>
      <c r="H14" s="40">
        <f t="shared" si="3"/>
        <v>3.4281463123939879</v>
      </c>
      <c r="I14" s="40">
        <f t="shared" si="4"/>
        <v>4.126434201543602</v>
      </c>
      <c r="J14" s="40">
        <f t="shared" si="5"/>
        <v>3.7742259675151981</v>
      </c>
      <c r="L14" s="17">
        <f t="shared" si="6"/>
        <v>0.58332115887006564</v>
      </c>
      <c r="M14" s="17">
        <f t="shared" si="7"/>
        <v>9.5898821635425019E-4</v>
      </c>
      <c r="N14" s="17">
        <f t="shared" si="8"/>
        <v>7.1873861198707193E-4</v>
      </c>
      <c r="Q14" s="17">
        <f t="shared" si="9"/>
        <v>0.28665254259814937</v>
      </c>
      <c r="R14" s="17">
        <f t="shared" si="12"/>
        <v>7.5614178791841499E-3</v>
      </c>
      <c r="S14" s="17">
        <f t="shared" si="10"/>
        <v>7.1540752558957961E-3</v>
      </c>
      <c r="W14" s="17">
        <f t="shared" si="11"/>
        <v>0.53539942341970204</v>
      </c>
      <c r="X14" s="17">
        <f t="shared" ref="X14:X15" si="13">SQRT(((ABS(I14-D14)/D14)))</f>
        <v>8.6956413674806929E-2</v>
      </c>
      <c r="Y14" s="17">
        <f t="shared" ref="Y14:Y15" si="14">SQRT(((ABS(J14-E14)/E14)))</f>
        <v>8.4581766687010007E-2</v>
      </c>
    </row>
    <row r="15" spans="1:26">
      <c r="A15" s="105" t="s">
        <v>95</v>
      </c>
      <c r="B15" s="274">
        <v>5.6865105471647919</v>
      </c>
      <c r="C15" s="273">
        <v>2.8368666666666664</v>
      </c>
      <c r="D15" s="273">
        <v>3.6466333333333338</v>
      </c>
      <c r="E15" s="273">
        <v>3.5400666666666663</v>
      </c>
      <c r="H15" s="40">
        <f t="shared" si="3"/>
        <v>3.4545927714415505</v>
      </c>
      <c r="I15" s="40">
        <f t="shared" si="4"/>
        <v>4.1388788835444101</v>
      </c>
      <c r="J15" s="40">
        <f t="shared" si="5"/>
        <v>3.7941322571553764</v>
      </c>
      <c r="L15" s="17">
        <f t="shared" si="6"/>
        <v>0.3815855405203511</v>
      </c>
      <c r="M15" s="17">
        <f t="shared" si="7"/>
        <v>0.24230568170260525</v>
      </c>
      <c r="N15" s="17">
        <f t="shared" si="8"/>
        <v>6.4549324270376962E-2</v>
      </c>
      <c r="Q15" s="17">
        <f t="shared" si="9"/>
        <v>0.21774943180558978</v>
      </c>
      <c r="R15" s="17">
        <f t="shared" si="12"/>
        <v>0.1349863024920912</v>
      </c>
      <c r="S15" s="17">
        <f t="shared" si="10"/>
        <v>7.1768589241834477E-2</v>
      </c>
      <c r="W15" s="17">
        <f t="shared" si="11"/>
        <v>0.46663629499385256</v>
      </c>
      <c r="X15" s="17">
        <f t="shared" si="13"/>
        <v>0.36740482099734512</v>
      </c>
      <c r="Y15" s="17">
        <f t="shared" si="14"/>
        <v>0.26789660177358443</v>
      </c>
    </row>
    <row r="16" spans="1:26">
      <c r="K16" t="s">
        <v>252</v>
      </c>
      <c r="L16" s="17">
        <f>SUM(L2:L15)</f>
        <v>2.5569152955226513</v>
      </c>
      <c r="M16" s="17">
        <f t="shared" ref="M16:N16" si="15">SUM(M2:M15)</f>
        <v>0.55267053665460875</v>
      </c>
      <c r="N16" s="17">
        <f t="shared" si="15"/>
        <v>11.923948874401582</v>
      </c>
      <c r="O16" s="17">
        <f>SUM(L16:N16)</f>
        <v>15.033534706578841</v>
      </c>
      <c r="Q16" s="17">
        <f>SUM(Q2:Q15)</f>
        <v>1.6623198680679316</v>
      </c>
      <c r="R16" s="17">
        <f>SUM(R2:R15)</f>
        <v>0.5183481696039316</v>
      </c>
      <c r="S16" s="17">
        <f>SUM(S2:S15)</f>
        <v>0.53463394974504796</v>
      </c>
      <c r="T16" s="17">
        <f>SUM(Q16:S16)</f>
        <v>2.7153019874169111</v>
      </c>
      <c r="W16" s="17">
        <f>SUM(W2:W15)</f>
        <v>4.1662813575461968</v>
      </c>
      <c r="X16" s="17">
        <f t="shared" ref="X16:Y16" si="16">SUM(X2:X15)</f>
        <v>2.2485776414572021</v>
      </c>
      <c r="Y16" s="17">
        <f t="shared" si="16"/>
        <v>2.3612184033652204</v>
      </c>
      <c r="Z16" s="17">
        <f>SUM(W16:Y16)</f>
        <v>8.7760774023686192</v>
      </c>
    </row>
    <row r="19" spans="1:20">
      <c r="A19" t="s">
        <v>258</v>
      </c>
      <c r="B19" t="s">
        <v>255</v>
      </c>
      <c r="C19" t="s">
        <v>256</v>
      </c>
      <c r="D19" t="s">
        <v>257</v>
      </c>
      <c r="E19" s="638" t="s">
        <v>260</v>
      </c>
      <c r="F19" t="s">
        <v>262</v>
      </c>
      <c r="G19" t="s">
        <v>261</v>
      </c>
      <c r="H19" t="s">
        <v>259</v>
      </c>
      <c r="I19" t="s">
        <v>246</v>
      </c>
      <c r="J19" t="s">
        <v>247</v>
      </c>
      <c r="K19" t="s">
        <v>250</v>
      </c>
      <c r="N19" t="s">
        <v>249</v>
      </c>
      <c r="O19" t="s">
        <v>246</v>
      </c>
      <c r="P19" t="s">
        <v>247</v>
      </c>
      <c r="Q19" t="s">
        <v>250</v>
      </c>
    </row>
    <row r="20" spans="1:20">
      <c r="A20">
        <v>3</v>
      </c>
      <c r="B20" s="17">
        <v>49.322065088108531</v>
      </c>
      <c r="C20" s="17">
        <v>11.280797170885943</v>
      </c>
      <c r="D20" s="17">
        <v>20.592532659193417</v>
      </c>
      <c r="E20">
        <v>-26.771153473625485</v>
      </c>
      <c r="F20" s="17">
        <v>46.43</v>
      </c>
      <c r="G20" s="17">
        <v>4.5999999999999996</v>
      </c>
      <c r="H20" s="17">
        <v>0</v>
      </c>
      <c r="I20" s="40">
        <f>$G$20^(1-H20/100)*0.025^(H20/100)</f>
        <v>4.5999999999999996</v>
      </c>
      <c r="J20" s="40">
        <f>$G$20^(1-H20/100)*0.6^(H20/100)</f>
        <v>4.5999999999999996</v>
      </c>
      <c r="K20" s="40">
        <f>$G$20^(1-H20/100)*0.13^(H20/100)</f>
        <v>4.5999999999999996</v>
      </c>
      <c r="M20" s="274">
        <v>7.9011073911923688</v>
      </c>
      <c r="N20" s="274">
        <v>4.5999999999999996</v>
      </c>
      <c r="O20" s="40">
        <f t="shared" ref="O20:O33" si="17">$G$2^(1-B2/100)*0.025^(B2/100)</f>
        <v>3.0770623608912469</v>
      </c>
      <c r="P20" s="40">
        <f t="shared" ref="P20:P33" si="18">$G$2^(1-B2/100)*0.6^(B2/100)</f>
        <v>3.9553805200883358</v>
      </c>
      <c r="Q20" s="40">
        <f t="shared" ref="Q20:Q33" si="19">$G$2^(1-B2/100)*0.13^(B2/100)</f>
        <v>3.5051651978824432</v>
      </c>
      <c r="R20" s="57">
        <f t="shared" ref="R20:R28" si="20">(O20-C2)/C2*100</f>
        <v>12.445180372419037</v>
      </c>
      <c r="S20" s="57">
        <f t="shared" ref="S20:S28" si="21">(P20-D2)/D2*100</f>
        <v>1.861849992617624</v>
      </c>
      <c r="T20" s="57">
        <f t="shared" ref="T20:T28" si="22">(Q20-E2)/E2*100</f>
        <v>2.180482102470386</v>
      </c>
    </row>
    <row r="21" spans="1:20">
      <c r="A21">
        <v>3.4</v>
      </c>
      <c r="B21" s="17">
        <v>40.076878624356866</v>
      </c>
      <c r="C21" s="17">
        <v>8.0305938501496215</v>
      </c>
      <c r="D21" s="17">
        <v>17.17532873546492</v>
      </c>
      <c r="E21" s="17">
        <v>-14.575719479108677</v>
      </c>
      <c r="F21" s="17">
        <v>28.99</v>
      </c>
      <c r="H21" s="17">
        <v>1</v>
      </c>
      <c r="I21" s="40">
        <f t="shared" ref="I21:I32" si="23">$G$20^(1-H21/100)*0.025^(H21/100)</f>
        <v>4.3662606046737915</v>
      </c>
      <c r="J21" s="40">
        <f t="shared" ref="J21:J32" si="24">$G$20^(1-H21/100)*0.6^(H21/100)</f>
        <v>4.5072512294980367</v>
      </c>
      <c r="K21" s="40">
        <f t="shared" ref="K21:K32" si="25">$G$20^(1-H21/100)*0.13^(H21/100)</f>
        <v>4.4388420024793813</v>
      </c>
      <c r="M21" s="274">
        <v>6.1515511804627723</v>
      </c>
      <c r="O21" s="40">
        <f t="shared" si="17"/>
        <v>3.3716516845402054</v>
      </c>
      <c r="P21" s="40">
        <f t="shared" si="18"/>
        <v>4.0996530423852011</v>
      </c>
      <c r="Q21" s="40">
        <f t="shared" si="19"/>
        <v>3.7315392554345488</v>
      </c>
      <c r="R21" s="57">
        <f t="shared" si="20"/>
        <v>16.230451635973772</v>
      </c>
      <c r="S21" s="57">
        <f t="shared" si="21"/>
        <v>2.048266502564724</v>
      </c>
      <c r="T21" s="57">
        <f t="shared" si="22"/>
        <v>3.029964532402353</v>
      </c>
    </row>
    <row r="22" spans="1:20">
      <c r="A22">
        <v>3.8</v>
      </c>
      <c r="B22" s="17">
        <v>31.8424476981738</v>
      </c>
      <c r="C22" s="17">
        <v>5.1490021942341055</v>
      </c>
      <c r="D22" s="17">
        <v>13.581671029944268</v>
      </c>
      <c r="E22" s="17">
        <v>-2.4860248451459541</v>
      </c>
      <c r="F22" s="17">
        <v>17.97</v>
      </c>
      <c r="H22" s="17">
        <v>2</v>
      </c>
      <c r="I22" s="40">
        <f t="shared" si="23"/>
        <v>4.1443981886796406</v>
      </c>
      <c r="J22" s="40">
        <f t="shared" si="24"/>
        <v>4.4163725316981672</v>
      </c>
      <c r="K22" s="40">
        <f t="shared" si="25"/>
        <v>4.2833300702119921</v>
      </c>
      <c r="M22" s="278">
        <v>10.63975847585867</v>
      </c>
      <c r="O22" s="40">
        <f t="shared" si="17"/>
        <v>2.6667497131444033</v>
      </c>
      <c r="P22" s="40">
        <f t="shared" si="18"/>
        <v>3.7396710265335664</v>
      </c>
      <c r="Q22" s="40">
        <f t="shared" si="19"/>
        <v>3.1780687176687388</v>
      </c>
      <c r="R22" s="57">
        <f t="shared" si="20"/>
        <v>2.156705286230483</v>
      </c>
      <c r="S22" s="57">
        <f t="shared" si="21"/>
        <v>-5.4093968298340842</v>
      </c>
      <c r="T22" s="57">
        <f t="shared" si="22"/>
        <v>-3.0194521133936161</v>
      </c>
    </row>
    <row r="23" spans="1:20">
      <c r="A23">
        <v>4</v>
      </c>
      <c r="B23" s="17">
        <v>28.485883012733531</v>
      </c>
      <c r="C23" s="17">
        <v>3.9815014590432032</v>
      </c>
      <c r="D23" s="17">
        <v>11.861792471665009</v>
      </c>
      <c r="E23" s="17">
        <v>4</v>
      </c>
      <c r="F23" s="17">
        <v>14.8</v>
      </c>
      <c r="H23" s="17">
        <v>3</v>
      </c>
      <c r="I23" s="40">
        <f t="shared" si="23"/>
        <v>3.9338092481115954</v>
      </c>
      <c r="J23" s="40">
        <f t="shared" si="24"/>
        <v>4.3273262007430278</v>
      </c>
      <c r="K23" s="40">
        <f t="shared" si="25"/>
        <v>4.1332663969869463</v>
      </c>
      <c r="M23" s="278">
        <v>10.755331211821929</v>
      </c>
      <c r="O23" s="40">
        <f t="shared" si="17"/>
        <v>2.6506923142821948</v>
      </c>
      <c r="P23" s="40">
        <f t="shared" si="18"/>
        <v>3.7308312799939771</v>
      </c>
      <c r="Q23" s="40">
        <f t="shared" si="19"/>
        <v>3.164957262308278</v>
      </c>
      <c r="R23" s="57">
        <f t="shared" si="20"/>
        <v>3.7033547142914967</v>
      </c>
      <c r="S23" s="57">
        <f t="shared" si="21"/>
        <v>-0.13701254047894651</v>
      </c>
      <c r="T23" s="57">
        <f t="shared" si="22"/>
        <v>-7.1001874955375772</v>
      </c>
    </row>
    <row r="24" spans="1:20">
      <c r="A24">
        <v>4.5999999999999996</v>
      </c>
      <c r="B24" s="17">
        <v>25.030709442329055</v>
      </c>
      <c r="C24" s="17">
        <v>2.5678160767241573</v>
      </c>
      <c r="D24" s="17">
        <v>8.5535651391398382</v>
      </c>
      <c r="E24" s="17">
        <v>21.422136045347724</v>
      </c>
      <c r="F24" s="17">
        <v>14.45</v>
      </c>
      <c r="H24" s="17">
        <v>4</v>
      </c>
      <c r="I24" s="40">
        <f t="shared" si="23"/>
        <v>3.7339209448545851</v>
      </c>
      <c r="J24" s="40">
        <f t="shared" si="24"/>
        <v>4.2400752910300179</v>
      </c>
      <c r="K24" s="40">
        <f t="shared" si="25"/>
        <v>3.9884601066048426</v>
      </c>
      <c r="M24" s="278">
        <v>10.291771546070096</v>
      </c>
      <c r="O24" s="40">
        <f t="shared" si="17"/>
        <v>2.7156879513414389</v>
      </c>
      <c r="P24" s="40">
        <f t="shared" si="18"/>
        <v>3.7664139813210666</v>
      </c>
      <c r="Q24" s="40">
        <f t="shared" si="19"/>
        <v>3.2178759198976619</v>
      </c>
      <c r="R24" s="57">
        <f t="shared" si="20"/>
        <v>4.0785898212054077</v>
      </c>
      <c r="S24" s="57">
        <f t="shared" si="21"/>
        <v>6.5019562369484946E-2</v>
      </c>
      <c r="T24" s="57">
        <f t="shared" si="22"/>
        <v>-0.98233983944667858</v>
      </c>
    </row>
    <row r="25" spans="1:20">
      <c r="A25">
        <v>4.6500000000000004</v>
      </c>
      <c r="C25" s="17">
        <v>2.7153019874169111</v>
      </c>
      <c r="D25" s="17">
        <v>8.7760774023686192</v>
      </c>
      <c r="E25" s="17"/>
      <c r="F25" s="17">
        <v>15.033534706578841</v>
      </c>
      <c r="H25" s="17">
        <v>5</v>
      </c>
      <c r="I25" s="40">
        <f t="shared" si="23"/>
        <v>3.5441895483662869</v>
      </c>
      <c r="J25" s="40">
        <f t="shared" si="24"/>
        <v>4.1545836018824565</v>
      </c>
      <c r="K25" s="40">
        <f t="shared" si="25"/>
        <v>3.8487270100893411</v>
      </c>
      <c r="M25" s="278">
        <v>10.532302756307436</v>
      </c>
      <c r="O25" s="40">
        <f t="shared" si="17"/>
        <v>2.6817666058516165</v>
      </c>
      <c r="P25" s="40">
        <f t="shared" si="18"/>
        <v>3.7479087202229895</v>
      </c>
      <c r="Q25" s="40">
        <f t="shared" si="19"/>
        <v>3.1903080403602426</v>
      </c>
      <c r="R25" s="57">
        <f t="shared" si="20"/>
        <v>9.173189007841323</v>
      </c>
      <c r="S25" s="57">
        <f t="shared" si="21"/>
        <v>0.52863902749287339</v>
      </c>
      <c r="T25" s="57">
        <f t="shared" si="22"/>
        <v>0.7534633536055193</v>
      </c>
    </row>
    <row r="26" spans="1:20">
      <c r="A26">
        <v>4.7</v>
      </c>
      <c r="C26" s="17">
        <v>2.9302855295777199</v>
      </c>
      <c r="D26" s="17">
        <v>9.2148777468889254</v>
      </c>
      <c r="E26" s="17"/>
      <c r="F26" s="17">
        <v>15.706536589210412</v>
      </c>
      <c r="H26" s="17">
        <v>6</v>
      </c>
      <c r="I26" s="40">
        <f t="shared" si="23"/>
        <v>3.3640989566365906</v>
      </c>
      <c r="J26" s="40">
        <f t="shared" si="24"/>
        <v>4.0708156625298013</v>
      </c>
      <c r="K26" s="40">
        <f t="shared" si="25"/>
        <v>3.7138893714046639</v>
      </c>
      <c r="M26" s="274">
        <v>5.4745285565539401</v>
      </c>
      <c r="O26" s="40">
        <f t="shared" si="17"/>
        <v>3.4930742613719925</v>
      </c>
      <c r="P26" s="40">
        <f t="shared" si="18"/>
        <v>4.1568837297882535</v>
      </c>
      <c r="Q26" s="40">
        <f t="shared" si="19"/>
        <v>3.8230116915060148</v>
      </c>
      <c r="R26" s="57">
        <f t="shared" si="20"/>
        <v>26.321139676169299</v>
      </c>
      <c r="S26" s="57">
        <f t="shared" si="21"/>
        <v>3.849831070586387</v>
      </c>
      <c r="T26" s="57">
        <f t="shared" si="22"/>
        <v>7.7886438776918379</v>
      </c>
    </row>
    <row r="27" spans="1:20">
      <c r="A27">
        <v>5</v>
      </c>
      <c r="B27" s="17">
        <v>33.435221183913335</v>
      </c>
      <c r="C27" s="17">
        <v>4.7405866346718089</v>
      </c>
      <c r="D27" s="17">
        <v>12.396717657687175</v>
      </c>
      <c r="E27" s="17">
        <v>33.258224602548353</v>
      </c>
      <c r="F27" s="17">
        <v>21.68</v>
      </c>
      <c r="H27" s="17">
        <v>7</v>
      </c>
      <c r="I27" s="40">
        <f t="shared" si="23"/>
        <v>3.1931592923014254</v>
      </c>
      <c r="J27" s="40">
        <f t="shared" si="24"/>
        <v>3.9887367173907213</v>
      </c>
      <c r="K27" s="40">
        <f t="shared" si="25"/>
        <v>3.5837756813810375</v>
      </c>
      <c r="M27" s="274">
        <v>5.9406964954511885</v>
      </c>
      <c r="O27" s="40">
        <f t="shared" si="17"/>
        <v>3.4090084438889012</v>
      </c>
      <c r="P27" s="40">
        <f t="shared" si="18"/>
        <v>4.1173922033925754</v>
      </c>
      <c r="Q27" s="40">
        <f t="shared" si="19"/>
        <v>3.7597906410698405</v>
      </c>
      <c r="R27" s="57">
        <f t="shared" si="20"/>
        <v>27.473719833559191</v>
      </c>
      <c r="S27" s="57">
        <f t="shared" si="21"/>
        <v>4.7091895595590669</v>
      </c>
      <c r="T27" s="57">
        <f t="shared" si="22"/>
        <v>8.3180186994345764</v>
      </c>
    </row>
    <row r="28" spans="1:20">
      <c r="H28" s="17">
        <v>8</v>
      </c>
      <c r="I28" s="40">
        <f t="shared" si="23"/>
        <v>3.0309055700921217</v>
      </c>
      <c r="J28" s="40">
        <f t="shared" si="24"/>
        <v>3.90831271165289</v>
      </c>
      <c r="K28" s="40">
        <f t="shared" si="25"/>
        <v>3.4582204395605034</v>
      </c>
      <c r="M28" s="278">
        <v>10.743889630113264</v>
      </c>
      <c r="O28" s="40">
        <f t="shared" si="17"/>
        <v>2.6522776585205627</v>
      </c>
      <c r="P28" s="40">
        <f t="shared" si="18"/>
        <v>3.731705473073764</v>
      </c>
      <c r="Q28" s="40">
        <f t="shared" si="19"/>
        <v>3.1662528667332492</v>
      </c>
      <c r="R28" s="57">
        <f t="shared" si="20"/>
        <v>-0.96666904522138519</v>
      </c>
      <c r="S28" s="57">
        <f t="shared" si="21"/>
        <v>-4.2268382847304151</v>
      </c>
      <c r="T28" s="57">
        <f t="shared" si="22"/>
        <v>-7.864022501578666</v>
      </c>
    </row>
    <row r="29" spans="1:20">
      <c r="H29" s="17">
        <v>9</v>
      </c>
      <c r="I29" s="40">
        <f t="shared" si="23"/>
        <v>2.8768964319955637</v>
      </c>
      <c r="J29" s="40">
        <f t="shared" si="24"/>
        <v>3.8295102771435432</v>
      </c>
      <c r="K29" s="40">
        <f t="shared" si="25"/>
        <v>3.3370639436856249</v>
      </c>
      <c r="M29" s="274">
        <v>8.8068365274917859</v>
      </c>
      <c r="O29" s="40">
        <f t="shared" si="17"/>
        <v>2.9348145121722737</v>
      </c>
      <c r="P29" s="40">
        <f t="shared" si="18"/>
        <v>3.8826979436633562</v>
      </c>
      <c r="Q29" s="40">
        <f t="shared" si="19"/>
        <v>3.3934222408565251</v>
      </c>
      <c r="R29" s="57">
        <f>(O29-C11)/C11*100</f>
        <v>12.719962315697551</v>
      </c>
      <c r="S29" s="57">
        <f>(P29-D11)/D11*100</f>
        <v>10.717536925256461</v>
      </c>
      <c r="T29" s="57"/>
    </row>
    <row r="30" spans="1:20">
      <c r="H30" s="17">
        <v>10</v>
      </c>
      <c r="I30" s="40">
        <f t="shared" si="23"/>
        <v>2.7307129466845277</v>
      </c>
      <c r="J30" s="40">
        <f t="shared" si="24"/>
        <v>3.752296718484915</v>
      </c>
      <c r="K30" s="40">
        <f t="shared" si="25"/>
        <v>3.2201520865633135</v>
      </c>
      <c r="M30" s="278">
        <v>10.430674561545535</v>
      </c>
      <c r="O30" s="40">
        <f t="shared" si="17"/>
        <v>2.6960469043467485</v>
      </c>
      <c r="P30" s="40">
        <f t="shared" si="18"/>
        <v>3.7557163641320304</v>
      </c>
      <c r="Q30" s="40">
        <f t="shared" si="19"/>
        <v>3.201926969440084</v>
      </c>
      <c r="R30" s="57">
        <f>(O30-C12)/C12*100</f>
        <v>-0.52282765781031693</v>
      </c>
      <c r="S30" s="57">
        <f>(P30-D12)/D12*100</f>
        <v>-4.0264646277755665</v>
      </c>
      <c r="T30" s="57">
        <f>(Q30-E12)/E12*100</f>
        <v>-4.5345540091705692</v>
      </c>
    </row>
    <row r="31" spans="1:20">
      <c r="H31" s="17">
        <v>11</v>
      </c>
      <c r="I31" s="40">
        <f t="shared" si="23"/>
        <v>2.5919574699524648</v>
      </c>
      <c r="J31" s="40">
        <f t="shared" si="24"/>
        <v>3.6766399995288226</v>
      </c>
      <c r="K31" s="40">
        <f t="shared" si="25"/>
        <v>3.1073361600454037</v>
      </c>
      <c r="M31" s="278"/>
      <c r="O31" s="40">
        <f t="shared" si="17"/>
        <v>4.6500000000000004</v>
      </c>
      <c r="P31" s="40">
        <f t="shared" si="18"/>
        <v>4.6500000000000004</v>
      </c>
      <c r="Q31" s="40">
        <f t="shared" si="19"/>
        <v>4.6500000000000004</v>
      </c>
      <c r="R31" s="57"/>
      <c r="S31" s="57"/>
      <c r="T31" s="57"/>
    </row>
    <row r="32" spans="1:20">
      <c r="H32" s="17">
        <v>12</v>
      </c>
      <c r="I32" s="40">
        <f t="shared" si="23"/>
        <v>2.4602525630529133</v>
      </c>
      <c r="J32" s="40">
        <f t="shared" si="24"/>
        <v>3.602508730064772</v>
      </c>
      <c r="K32" s="40">
        <f t="shared" si="25"/>
        <v>2.9984726658766379</v>
      </c>
      <c r="M32" s="274">
        <v>5.8335690045248807</v>
      </c>
      <c r="O32" s="40">
        <f t="shared" si="17"/>
        <v>3.4281463123939879</v>
      </c>
      <c r="P32" s="40">
        <f t="shared" si="18"/>
        <v>4.126434201543602</v>
      </c>
      <c r="Q32" s="40">
        <f t="shared" si="19"/>
        <v>3.7742259675151981</v>
      </c>
      <c r="R32" s="57">
        <f t="shared" ref="R32:T33" si="26">(O32-C14)/C14*100</f>
        <v>28.665254259814937</v>
      </c>
      <c r="S32" s="57">
        <f t="shared" si="26"/>
        <v>0.75614178791841502</v>
      </c>
      <c r="T32" s="57">
        <f t="shared" si="26"/>
        <v>0.71540752558957965</v>
      </c>
    </row>
    <row r="33" spans="13:20">
      <c r="M33" s="274">
        <v>5.6865105471647919</v>
      </c>
      <c r="O33" s="40">
        <f t="shared" si="17"/>
        <v>3.4545927714415505</v>
      </c>
      <c r="P33" s="40">
        <f t="shared" si="18"/>
        <v>4.1388788835444101</v>
      </c>
      <c r="Q33" s="40">
        <f t="shared" si="19"/>
        <v>3.7941322571553764</v>
      </c>
      <c r="R33" s="57">
        <f t="shared" si="26"/>
        <v>21.774943180558978</v>
      </c>
      <c r="S33" s="57">
        <f t="shared" si="26"/>
        <v>13.498630249209121</v>
      </c>
      <c r="T33" s="57">
        <f t="shared" si="26"/>
        <v>7.1768589241834473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02C718-D86A-EF4B-8D75-9C8EC0E58625}">
  <dimension ref="A1:Z37"/>
  <sheetViews>
    <sheetView topLeftCell="A22" workbookViewId="0">
      <selection activeCell="N30" sqref="N30"/>
    </sheetView>
  </sheetViews>
  <sheetFormatPr baseColWidth="10" defaultRowHeight="15"/>
  <cols>
    <col min="8" max="8" width="11.83203125" bestFit="1" customWidth="1"/>
  </cols>
  <sheetData>
    <row r="1" spans="1:26" ht="16" thickBot="1">
      <c r="B1" t="s">
        <v>245</v>
      </c>
      <c r="C1" t="s">
        <v>246</v>
      </c>
      <c r="D1" t="s">
        <v>247</v>
      </c>
      <c r="E1" t="s">
        <v>248</v>
      </c>
      <c r="G1" t="s">
        <v>249</v>
      </c>
      <c r="H1" t="s">
        <v>246</v>
      </c>
      <c r="I1" t="s">
        <v>247</v>
      </c>
      <c r="J1" t="s">
        <v>250</v>
      </c>
      <c r="K1" t="s">
        <v>263</v>
      </c>
      <c r="L1" t="s">
        <v>246</v>
      </c>
      <c r="M1" t="s">
        <v>247</v>
      </c>
      <c r="N1" t="s">
        <v>250</v>
      </c>
      <c r="P1" t="s">
        <v>253</v>
      </c>
      <c r="Q1" t="s">
        <v>246</v>
      </c>
      <c r="R1" t="s">
        <v>247</v>
      </c>
      <c r="S1" t="s">
        <v>250</v>
      </c>
      <c r="V1" t="s">
        <v>254</v>
      </c>
      <c r="W1" t="s">
        <v>246</v>
      </c>
      <c r="X1" t="s">
        <v>247</v>
      </c>
      <c r="Y1" t="s">
        <v>250</v>
      </c>
    </row>
    <row r="2" spans="1:26">
      <c r="A2" s="610" t="s">
        <v>94</v>
      </c>
      <c r="B2" s="611">
        <v>10.473911870044446</v>
      </c>
      <c r="C2" s="612">
        <v>2.7767166666666667</v>
      </c>
      <c r="D2" s="612">
        <v>4.1091999999999995</v>
      </c>
      <c r="E2" s="612">
        <v>3.4415166666666663</v>
      </c>
      <c r="G2" s="274">
        <v>4.7</v>
      </c>
      <c r="H2" s="40">
        <f>$G$2^(1-B2/100)*0.025^(B2/100)</f>
        <v>2.7158424296024228</v>
      </c>
      <c r="I2" s="40">
        <f>$G$2^(1-B2/100)*0.6^(B2/100)</f>
        <v>3.7884946483198196</v>
      </c>
      <c r="J2" s="40">
        <f>$G$2^(1-B2/100)*0.13^(B2/100)</f>
        <v>3.2277369076670133</v>
      </c>
      <c r="L2" s="17">
        <f>ABS(H2-C2)</f>
        <v>6.0874237064243886E-2</v>
      </c>
      <c r="M2" s="17">
        <f t="shared" ref="M2:N2" si="0">ABS(I2-D2)</f>
        <v>0.32070535168017988</v>
      </c>
      <c r="N2" s="17">
        <f t="shared" si="0"/>
        <v>0.21377975899965307</v>
      </c>
      <c r="Q2" s="17">
        <f>SQRT((((H2-C2)/C2))^2)</f>
        <v>2.1923099967315313E-2</v>
      </c>
      <c r="R2" s="17">
        <f>SQRT((((I2-D2)/D2))^2)</f>
        <v>7.8045690567550841E-2</v>
      </c>
      <c r="S2" s="17">
        <f t="shared" ref="S2" si="1">SQRT((((J2-E2)/E2))^2)</f>
        <v>6.2117891530280668E-2</v>
      </c>
      <c r="W2" s="17">
        <f>SQRT(((ABS(H2-C2)/C2)))</f>
        <v>0.14806451285610375</v>
      </c>
      <c r="X2" s="17">
        <f t="shared" ref="X2:Y2" si="2">SQRT(((ABS(I2-D2)/D2)))</f>
        <v>0.27936658813743431</v>
      </c>
      <c r="Y2" s="17">
        <f t="shared" si="2"/>
        <v>0.24923461142120826</v>
      </c>
    </row>
    <row r="3" spans="1:26">
      <c r="A3" s="615" t="s">
        <v>94</v>
      </c>
      <c r="B3" s="316">
        <v>10.738858398161378</v>
      </c>
      <c r="C3" s="310">
        <v>3.0029999999999983</v>
      </c>
      <c r="D3" s="310">
        <v>4.3779166666666667</v>
      </c>
      <c r="E3" s="310">
        <v>3.7389666666666663</v>
      </c>
      <c r="H3" s="40">
        <f t="shared" ref="H3:H17" si="3">$G$2^(1-B3/100)*0.025^(B3/100)</f>
        <v>2.6784236233585768</v>
      </c>
      <c r="I3" s="40">
        <f t="shared" ref="I3:I17" si="4">$G$2^(1-B3/100)*0.6^(B3/100)</f>
        <v>3.7678898447711129</v>
      </c>
      <c r="J3" s="40">
        <f t="shared" ref="J3:J17" si="5">$G$2^(1-B3/100)*0.13^(B3/100)</f>
        <v>3.1972003508191134</v>
      </c>
      <c r="L3" s="17">
        <f t="shared" ref="L3:L17" si="6">ABS(H3-C3)</f>
        <v>0.32457637664142158</v>
      </c>
      <c r="M3" s="17">
        <f t="shared" ref="M3:M17" si="7">ABS(I3-D3)</f>
        <v>0.61002682189555379</v>
      </c>
      <c r="N3" s="17">
        <f t="shared" ref="N3:N17" si="8">ABS(J3-E3)</f>
        <v>0.54176631584755297</v>
      </c>
      <c r="Q3" s="17">
        <f t="shared" ref="Q3:Q17" si="9">SQRT((((H3-C3)/C3))^2)</f>
        <v>0.10808404150563496</v>
      </c>
      <c r="R3" s="17">
        <f t="shared" ref="R3:R17" si="10">SQRT((((I3-D3)/D3))^2)</f>
        <v>0.13934180760914905</v>
      </c>
      <c r="S3" s="17">
        <f t="shared" ref="S3:S17" si="11">SQRT((((J3-E3)/E3))^2)</f>
        <v>0.14489733772634678</v>
      </c>
      <c r="W3" s="17">
        <f t="shared" ref="W3:W17" si="12">SQRT(((ABS(H3-C3)/C3)))</f>
        <v>0.32876137471673123</v>
      </c>
      <c r="X3" s="17">
        <f t="shared" ref="X3:X17" si="13">SQRT(((ABS(I3-D3)/D3)))</f>
        <v>0.37328515589177808</v>
      </c>
      <c r="Y3" s="17">
        <f t="shared" ref="Y3:Y17" si="14">SQRT(((ABS(J3-E3)/E3)))</f>
        <v>0.38065382925480573</v>
      </c>
    </row>
    <row r="4" spans="1:26">
      <c r="A4" s="615" t="s">
        <v>94</v>
      </c>
      <c r="B4" s="311">
        <v>3.4618672926719851</v>
      </c>
      <c r="C4" s="310">
        <v>3.2876000000000003</v>
      </c>
      <c r="D4" s="310">
        <v>4.2732833333333335</v>
      </c>
      <c r="E4" s="310">
        <v>3.8699333333333334</v>
      </c>
      <c r="H4" s="40">
        <f t="shared" si="3"/>
        <v>3.920753430942614</v>
      </c>
      <c r="I4" s="40">
        <f t="shared" si="4"/>
        <v>4.3767386352164692</v>
      </c>
      <c r="J4" s="40">
        <f t="shared" si="5"/>
        <v>4.1510371174165863</v>
      </c>
      <c r="L4" s="17">
        <f t="shared" si="6"/>
        <v>0.63315343094261367</v>
      </c>
      <c r="M4" s="17">
        <f t="shared" si="7"/>
        <v>0.10345530188313568</v>
      </c>
      <c r="N4" s="17">
        <f t="shared" si="8"/>
        <v>0.28110378408325287</v>
      </c>
      <c r="Q4" s="17">
        <f t="shared" si="9"/>
        <v>0.19258834132577371</v>
      </c>
      <c r="R4" s="17">
        <f t="shared" si="10"/>
        <v>2.4209792286914979E-2</v>
      </c>
      <c r="S4" s="17">
        <f t="shared" si="11"/>
        <v>7.2637888012692609E-2</v>
      </c>
      <c r="W4" s="17">
        <f t="shared" si="12"/>
        <v>0.43884888210610007</v>
      </c>
      <c r="X4" s="17">
        <f t="shared" si="13"/>
        <v>0.15559496228000114</v>
      </c>
      <c r="Y4" s="17">
        <f t="shared" si="14"/>
        <v>0.26951417033746594</v>
      </c>
    </row>
    <row r="5" spans="1:26">
      <c r="A5" s="615" t="s">
        <v>94</v>
      </c>
      <c r="B5" s="311">
        <v>9.3179832451046014</v>
      </c>
      <c r="C5" s="310">
        <v>3.1079166666666667</v>
      </c>
      <c r="D5" s="310">
        <v>4.33</v>
      </c>
      <c r="E5" s="310">
        <v>3.7493999999999996</v>
      </c>
      <c r="H5" s="40">
        <f t="shared" si="3"/>
        <v>2.8853082037586955</v>
      </c>
      <c r="I5" s="40">
        <f t="shared" si="4"/>
        <v>3.8797171341659782</v>
      </c>
      <c r="J5" s="40">
        <f t="shared" si="5"/>
        <v>3.3644128432007974</v>
      </c>
      <c r="L5" s="17">
        <f t="shared" si="6"/>
        <v>0.22260846290797121</v>
      </c>
      <c r="M5" s="17">
        <f t="shared" si="7"/>
        <v>0.45028286583402188</v>
      </c>
      <c r="N5" s="17">
        <f t="shared" si="8"/>
        <v>0.38498715679920226</v>
      </c>
      <c r="Q5" s="17">
        <f t="shared" si="9"/>
        <v>7.1626265046136325E-2</v>
      </c>
      <c r="R5" s="17">
        <f t="shared" si="10"/>
        <v>0.10399142398014362</v>
      </c>
      <c r="S5" s="17">
        <f t="shared" si="11"/>
        <v>0.10267967056041027</v>
      </c>
      <c r="W5" s="17">
        <f t="shared" si="12"/>
        <v>0.26763083724813236</v>
      </c>
      <c r="X5" s="17">
        <f t="shared" si="13"/>
        <v>0.32247701310348248</v>
      </c>
      <c r="Y5" s="17">
        <f t="shared" si="14"/>
        <v>0.32043668728847247</v>
      </c>
    </row>
    <row r="6" spans="1:26">
      <c r="A6" s="615" t="s">
        <v>94</v>
      </c>
      <c r="B6" s="311">
        <v>3.9378486750348509</v>
      </c>
      <c r="C6" s="310">
        <v>3.1905000000000001</v>
      </c>
      <c r="D6" s="310">
        <v>4.2846166666666665</v>
      </c>
      <c r="E6" s="310">
        <v>3.7939166666666666</v>
      </c>
      <c r="H6" s="40">
        <f t="shared" si="3"/>
        <v>3.824238445591063</v>
      </c>
      <c r="I6" s="40">
        <f t="shared" si="4"/>
        <v>4.3340667259101044</v>
      </c>
      <c r="J6" s="40">
        <f t="shared" si="5"/>
        <v>4.0807509592019384</v>
      </c>
      <c r="L6" s="17">
        <f t="shared" si="6"/>
        <v>0.63373844559106285</v>
      </c>
      <c r="M6" s="17">
        <f t="shared" si="7"/>
        <v>4.9450059243437927E-2</v>
      </c>
      <c r="N6" s="17">
        <f t="shared" si="8"/>
        <v>0.28683429253527182</v>
      </c>
      <c r="Q6" s="17">
        <f t="shared" si="9"/>
        <v>0.19863295583484181</v>
      </c>
      <c r="R6" s="17">
        <f t="shared" si="10"/>
        <v>1.1541303012740447E-2</v>
      </c>
      <c r="S6" s="17">
        <f t="shared" si="11"/>
        <v>7.5603740866370769E-2</v>
      </c>
      <c r="W6" s="17">
        <f t="shared" si="12"/>
        <v>0.44568257295393748</v>
      </c>
      <c r="X6" s="17">
        <f t="shared" si="13"/>
        <v>0.10743045663470135</v>
      </c>
      <c r="Y6" s="17">
        <f t="shared" si="14"/>
        <v>0.27496134431292479</v>
      </c>
    </row>
    <row r="7" spans="1:26">
      <c r="A7" s="615" t="s">
        <v>94</v>
      </c>
      <c r="B7" s="316">
        <v>10.617980534721768</v>
      </c>
      <c r="C7" s="310">
        <v>2.9694833333333337</v>
      </c>
      <c r="D7" s="310">
        <v>4.434333333333333</v>
      </c>
      <c r="E7" s="310">
        <v>3.7055333333333338</v>
      </c>
      <c r="H7" s="40">
        <f t="shared" si="3"/>
        <v>2.695431008161858</v>
      </c>
      <c r="I7" s="40">
        <f t="shared" si="4"/>
        <v>3.7772765384558196</v>
      </c>
      <c r="J7" s="40">
        <f t="shared" si="5"/>
        <v>3.2110961941135359</v>
      </c>
      <c r="L7" s="17">
        <f t="shared" si="6"/>
        <v>0.27405232517147571</v>
      </c>
      <c r="M7" s="17">
        <f t="shared" si="7"/>
        <v>0.65705679487751345</v>
      </c>
      <c r="N7" s="17">
        <f t="shared" si="8"/>
        <v>0.49443713921979793</v>
      </c>
      <c r="Q7" s="17">
        <f t="shared" si="9"/>
        <v>9.2289565021347941E-2</v>
      </c>
      <c r="R7" s="17">
        <f t="shared" si="10"/>
        <v>0.14817487669191465</v>
      </c>
      <c r="S7" s="17">
        <f t="shared" si="11"/>
        <v>0.13343211212595521</v>
      </c>
      <c r="W7" s="17">
        <f t="shared" si="12"/>
        <v>0.30379197655854562</v>
      </c>
      <c r="X7" s="17">
        <f t="shared" si="13"/>
        <v>0.38493489929066532</v>
      </c>
      <c r="Y7" s="17">
        <f t="shared" si="14"/>
        <v>0.36528360506044505</v>
      </c>
    </row>
    <row r="8" spans="1:26">
      <c r="A8" s="615" t="s">
        <v>94</v>
      </c>
      <c r="B8" s="316">
        <v>10.20831999772404</v>
      </c>
      <c r="C8" s="310">
        <v>2.9045166666666669</v>
      </c>
      <c r="D8" s="310">
        <v>4.1959666666666671</v>
      </c>
      <c r="E8" s="310">
        <v>3.8838000000000004</v>
      </c>
      <c r="H8" s="40">
        <f t="shared" si="3"/>
        <v>2.753877054128901</v>
      </c>
      <c r="I8" s="40">
        <f t="shared" si="4"/>
        <v>3.8092627304957172</v>
      </c>
      <c r="J8" s="40">
        <f t="shared" si="5"/>
        <v>3.2586405683188522</v>
      </c>
      <c r="L8" s="17">
        <f t="shared" si="6"/>
        <v>0.15063961253776581</v>
      </c>
      <c r="M8" s="17">
        <f t="shared" si="7"/>
        <v>0.38670393617094989</v>
      </c>
      <c r="N8" s="17">
        <f t="shared" si="8"/>
        <v>0.62515943168114818</v>
      </c>
      <c r="Q8" s="17">
        <f t="shared" si="9"/>
        <v>5.1863917417504624E-2</v>
      </c>
      <c r="R8" s="17">
        <f t="shared" si="10"/>
        <v>9.2160869447076132E-2</v>
      </c>
      <c r="S8" s="17">
        <f t="shared" si="11"/>
        <v>0.16096591783334571</v>
      </c>
      <c r="W8" s="17">
        <f t="shared" si="12"/>
        <v>0.22773650874970536</v>
      </c>
      <c r="X8" s="17">
        <f t="shared" si="13"/>
        <v>0.30358008736917536</v>
      </c>
      <c r="Y8" s="17">
        <f t="shared" si="14"/>
        <v>0.40120558051122085</v>
      </c>
    </row>
    <row r="9" spans="1:26">
      <c r="A9" s="615" t="s">
        <v>94</v>
      </c>
      <c r="B9" s="311">
        <v>8.0966920760731007</v>
      </c>
      <c r="C9" s="310">
        <v>3.0279333333333334</v>
      </c>
      <c r="D9" s="310">
        <v>4.2289166666666667</v>
      </c>
      <c r="E9" s="310">
        <v>3.7621833333333332</v>
      </c>
      <c r="H9" s="40">
        <f t="shared" si="3"/>
        <v>3.0758581246175716</v>
      </c>
      <c r="I9" s="40">
        <f t="shared" si="4"/>
        <v>3.9784852639141786</v>
      </c>
      <c r="J9" s="40">
        <f t="shared" si="5"/>
        <v>3.5151097199072892</v>
      </c>
      <c r="L9" s="17">
        <f t="shared" si="6"/>
        <v>4.7924791284238211E-2</v>
      </c>
      <c r="M9" s="17">
        <f t="shared" si="7"/>
        <v>0.2504314027524881</v>
      </c>
      <c r="N9" s="17">
        <f t="shared" si="8"/>
        <v>0.24707361342604406</v>
      </c>
      <c r="Q9" s="17">
        <f t="shared" si="9"/>
        <v>1.5827558274369165E-2</v>
      </c>
      <c r="R9" s="17">
        <f t="shared" si="10"/>
        <v>5.9218807673948354E-2</v>
      </c>
      <c r="S9" s="17">
        <f t="shared" si="11"/>
        <v>6.5672932851768895E-2</v>
      </c>
      <c r="W9" s="17">
        <f t="shared" si="12"/>
        <v>0.12580762407091697</v>
      </c>
      <c r="X9" s="17">
        <f t="shared" si="13"/>
        <v>0.24334914767458782</v>
      </c>
      <c r="Y9" s="17">
        <f t="shared" si="14"/>
        <v>0.25626730741897003</v>
      </c>
    </row>
    <row r="10" spans="1:26">
      <c r="A10" s="615" t="s">
        <v>94</v>
      </c>
      <c r="B10" s="311">
        <v>5.1415164605987913</v>
      </c>
      <c r="C10" s="310">
        <v>3.2492999999999999</v>
      </c>
      <c r="D10" s="310">
        <v>4.2978666666666667</v>
      </c>
      <c r="E10" s="310">
        <v>4.0041166666666665</v>
      </c>
      <c r="H10" s="40">
        <f t="shared" si="3"/>
        <v>3.5906382896186457</v>
      </c>
      <c r="I10" s="40">
        <f t="shared" si="4"/>
        <v>4.2280045495564238</v>
      </c>
      <c r="J10" s="40">
        <f t="shared" si="5"/>
        <v>3.9082747564415903</v>
      </c>
      <c r="L10" s="17">
        <f t="shared" si="6"/>
        <v>0.34133828961864587</v>
      </c>
      <c r="M10" s="17">
        <f t="shared" si="7"/>
        <v>6.9862117110242927E-2</v>
      </c>
      <c r="N10" s="17">
        <f t="shared" si="8"/>
        <v>9.5841910225076266E-2</v>
      </c>
      <c r="Q10" s="17">
        <f t="shared" si="9"/>
        <v>0.10504979214558394</v>
      </c>
      <c r="R10" s="17">
        <f t="shared" si="10"/>
        <v>1.6255068509239374E-2</v>
      </c>
      <c r="S10" s="17">
        <f t="shared" si="11"/>
        <v>2.3935843583913957E-2</v>
      </c>
      <c r="W10" s="17">
        <f t="shared" si="12"/>
        <v>0.32411385676268756</v>
      </c>
      <c r="X10" s="17">
        <f t="shared" si="13"/>
        <v>0.12749536661871039</v>
      </c>
      <c r="Y10" s="17">
        <f t="shared" si="14"/>
        <v>0.15471213134048006</v>
      </c>
    </row>
    <row r="11" spans="1:26">
      <c r="A11" s="615" t="s">
        <v>94</v>
      </c>
      <c r="B11" s="311">
        <v>3.8828135135341455</v>
      </c>
      <c r="C11" s="310">
        <v>3.0970500000000003</v>
      </c>
      <c r="D11" s="310">
        <v>4.0525000000000002</v>
      </c>
      <c r="E11" s="310">
        <v>3.971716666666667</v>
      </c>
      <c r="H11" s="40">
        <f t="shared" si="3"/>
        <v>3.8352753542010407</v>
      </c>
      <c r="I11" s="40">
        <f t="shared" si="4"/>
        <v>4.3389793001157395</v>
      </c>
      <c r="J11" s="40">
        <f t="shared" si="5"/>
        <v>4.0888165350968819</v>
      </c>
      <c r="L11" s="17">
        <f t="shared" si="6"/>
        <v>0.73822535420104041</v>
      </c>
      <c r="M11" s="17">
        <f t="shared" si="7"/>
        <v>0.2864793001157393</v>
      </c>
      <c r="N11" s="17">
        <f t="shared" si="8"/>
        <v>0.11709986843021492</v>
      </c>
      <c r="Q11" s="17">
        <f t="shared" si="9"/>
        <v>0.23836404132998831</v>
      </c>
      <c r="R11" s="17">
        <f t="shared" si="10"/>
        <v>7.0691992625722219E-2</v>
      </c>
      <c r="S11" s="17">
        <f t="shared" si="11"/>
        <v>2.9483439595023538E-2</v>
      </c>
      <c r="W11" s="17">
        <f t="shared" si="12"/>
        <v>0.48822540012783883</v>
      </c>
      <c r="X11" s="17">
        <f t="shared" si="13"/>
        <v>0.26587965816459563</v>
      </c>
      <c r="Y11" s="17">
        <f t="shared" si="14"/>
        <v>0.17170742440274253</v>
      </c>
    </row>
    <row r="12" spans="1:26">
      <c r="A12" s="615" t="s">
        <v>94</v>
      </c>
      <c r="B12" s="311">
        <v>4.9830336758981026</v>
      </c>
      <c r="C12" s="310">
        <v>3.1890333333333336</v>
      </c>
      <c r="D12" s="310">
        <v>4.0059500000000003</v>
      </c>
      <c r="E12" s="310">
        <v>3.8686833333333333</v>
      </c>
      <c r="H12" s="40">
        <f t="shared" si="3"/>
        <v>3.6205604789395602</v>
      </c>
      <c r="I12" s="40">
        <f t="shared" si="4"/>
        <v>4.2418196286976526</v>
      </c>
      <c r="J12" s="40">
        <f t="shared" si="5"/>
        <v>3.9305605794996503</v>
      </c>
      <c r="L12" s="17">
        <f t="shared" si="6"/>
        <v>0.43152714560622663</v>
      </c>
      <c r="M12" s="17">
        <f t="shared" si="7"/>
        <v>0.23586962869765227</v>
      </c>
      <c r="N12" s="17">
        <f t="shared" si="8"/>
        <v>6.1877246166317068E-2</v>
      </c>
      <c r="Q12" s="17">
        <f t="shared" si="9"/>
        <v>0.13531597211471394</v>
      </c>
      <c r="R12" s="17">
        <f t="shared" si="10"/>
        <v>5.8879823437050449E-2</v>
      </c>
      <c r="S12" s="17">
        <f t="shared" si="11"/>
        <v>1.5994394173637991E-2</v>
      </c>
      <c r="W12" s="17">
        <f t="shared" si="12"/>
        <v>0.36785319369921737</v>
      </c>
      <c r="X12" s="17">
        <f t="shared" si="13"/>
        <v>0.24265165039012293</v>
      </c>
      <c r="Y12" s="17">
        <f t="shared" si="14"/>
        <v>0.12646894549112833</v>
      </c>
    </row>
    <row r="13" spans="1:26">
      <c r="A13" s="615" t="s">
        <v>94</v>
      </c>
      <c r="B13" s="311">
        <v>5.7395725725505722</v>
      </c>
      <c r="C13" s="310">
        <v>3.0880999999999998</v>
      </c>
      <c r="D13" s="310">
        <v>4.0598833333333335</v>
      </c>
      <c r="E13" s="310">
        <v>3.9169666666666667</v>
      </c>
      <c r="H13" s="40">
        <f t="shared" si="3"/>
        <v>3.47993328296177</v>
      </c>
      <c r="I13" s="40">
        <f t="shared" si="4"/>
        <v>4.1762755309084127</v>
      </c>
      <c r="J13" s="40">
        <f t="shared" si="5"/>
        <v>3.8253083573471902</v>
      </c>
      <c r="L13" s="17">
        <f t="shared" si="6"/>
        <v>0.39183328296177011</v>
      </c>
      <c r="M13" s="17">
        <f t="shared" si="7"/>
        <v>0.11639219757507924</v>
      </c>
      <c r="N13" s="17">
        <f t="shared" si="8"/>
        <v>9.1658309319476494E-2</v>
      </c>
      <c r="Q13" s="17">
        <f t="shared" si="9"/>
        <v>0.12688490753595094</v>
      </c>
      <c r="R13" s="17">
        <f t="shared" si="10"/>
        <v>2.8668852776987656E-2</v>
      </c>
      <c r="S13" s="17">
        <f t="shared" si="11"/>
        <v>2.340032916273898E-2</v>
      </c>
      <c r="W13" s="17">
        <f t="shared" si="12"/>
        <v>0.35620907840192806</v>
      </c>
      <c r="X13" s="17">
        <f t="shared" si="13"/>
        <v>0.16931879038366551</v>
      </c>
      <c r="Y13" s="17">
        <f t="shared" si="14"/>
        <v>0.15297166130606996</v>
      </c>
    </row>
    <row r="14" spans="1:26">
      <c r="A14" s="615" t="s">
        <v>94</v>
      </c>
      <c r="B14" s="316">
        <v>8.5219093683422393</v>
      </c>
      <c r="C14" s="310">
        <v>2.899116666666667</v>
      </c>
      <c r="D14" s="310">
        <v>4.3787833333333328</v>
      </c>
      <c r="E14" s="310">
        <v>3.6229499999999994</v>
      </c>
      <c r="H14" s="40">
        <f t="shared" si="3"/>
        <v>3.0081271340926778</v>
      </c>
      <c r="I14" s="40">
        <f t="shared" si="4"/>
        <v>3.9438150341954819</v>
      </c>
      <c r="J14" s="40">
        <f t="shared" si="5"/>
        <v>3.4618906289416742</v>
      </c>
      <c r="L14" s="17">
        <f t="shared" si="6"/>
        <v>0.10901046742601084</v>
      </c>
      <c r="M14" s="17">
        <f t="shared" si="7"/>
        <v>0.43496829913785096</v>
      </c>
      <c r="N14" s="17">
        <f t="shared" si="8"/>
        <v>0.16105937105832524</v>
      </c>
      <c r="Q14" s="17">
        <f t="shared" si="9"/>
        <v>3.7601269614081584E-2</v>
      </c>
      <c r="R14" s="17">
        <f t="shared" si="10"/>
        <v>9.93354240267314E-2</v>
      </c>
      <c r="S14" s="17">
        <f t="shared" si="11"/>
        <v>4.4455311571599182E-2</v>
      </c>
      <c r="W14" s="17">
        <f t="shared" si="12"/>
        <v>0.19391046803636358</v>
      </c>
      <c r="X14" s="17">
        <f t="shared" si="13"/>
        <v>0.31517522749532745</v>
      </c>
      <c r="Y14" s="17">
        <f t="shared" si="14"/>
        <v>0.21084428275767683</v>
      </c>
    </row>
    <row r="15" spans="1:26">
      <c r="A15" s="615" t="s">
        <v>94</v>
      </c>
      <c r="B15" s="316">
        <v>8.4990001176332619</v>
      </c>
      <c r="C15" s="310">
        <v>3.0752833333333331</v>
      </c>
      <c r="D15" s="310">
        <v>4.1823375</v>
      </c>
      <c r="E15" s="310">
        <v>4.0154833333333331</v>
      </c>
      <c r="H15" s="40">
        <f t="shared" si="3"/>
        <v>3.0117379378764766</v>
      </c>
      <c r="I15" s="40">
        <f t="shared" si="4"/>
        <v>3.9456752232935459</v>
      </c>
      <c r="J15" s="40">
        <f t="shared" si="5"/>
        <v>3.4647372452274032</v>
      </c>
      <c r="L15" s="17">
        <f t="shared" si="6"/>
        <v>6.3545395456856557E-2</v>
      </c>
      <c r="M15" s="17">
        <f t="shared" si="7"/>
        <v>0.23666227670645412</v>
      </c>
      <c r="N15" s="17">
        <f t="shared" si="8"/>
        <v>0.55074608810592984</v>
      </c>
      <c r="O15" s="17"/>
      <c r="Q15" s="17">
        <f t="shared" si="9"/>
        <v>2.0663265321956208E-2</v>
      </c>
      <c r="R15" s="17">
        <f t="shared" si="10"/>
        <v>5.6586125989701717E-2</v>
      </c>
      <c r="S15" s="17">
        <f t="shared" si="11"/>
        <v>0.13715561549815836</v>
      </c>
      <c r="T15" s="17"/>
      <c r="W15" s="17">
        <f t="shared" si="12"/>
        <v>0.1437472271800615</v>
      </c>
      <c r="X15" s="17">
        <f t="shared" si="13"/>
        <v>0.23787838487282051</v>
      </c>
      <c r="Y15" s="17">
        <f t="shared" si="14"/>
        <v>0.37034526525683886</v>
      </c>
      <c r="Z15" s="17"/>
    </row>
    <row r="16" spans="1:26">
      <c r="A16" s="615" t="s">
        <v>94</v>
      </c>
      <c r="B16" s="311">
        <v>8.4276832827065125</v>
      </c>
      <c r="C16" s="310">
        <v>3.0248166666666667</v>
      </c>
      <c r="D16" s="310">
        <v>4.3913666666666664</v>
      </c>
      <c r="E16" s="310">
        <v>3.8150333333333335</v>
      </c>
      <c r="H16" s="40">
        <f t="shared" si="3"/>
        <v>3.0230061941594761</v>
      </c>
      <c r="I16" s="40">
        <f t="shared" si="4"/>
        <v>3.9514716382845032</v>
      </c>
      <c r="J16" s="40">
        <f t="shared" si="5"/>
        <v>3.4736137973111076</v>
      </c>
      <c r="L16" s="17">
        <f t="shared" si="6"/>
        <v>1.8104725071905747E-3</v>
      </c>
      <c r="M16" s="17">
        <f t="shared" si="7"/>
        <v>0.43989502838216321</v>
      </c>
      <c r="N16" s="17">
        <f t="shared" si="8"/>
        <v>0.34141953602222586</v>
      </c>
      <c r="O16" s="17"/>
      <c r="Q16" s="17">
        <f t="shared" si="9"/>
        <v>5.9853958328843332E-4</v>
      </c>
      <c r="R16" s="17">
        <f t="shared" si="10"/>
        <v>0.10017269378147196</v>
      </c>
      <c r="S16" s="17">
        <f t="shared" si="11"/>
        <v>8.9493198667261756E-2</v>
      </c>
      <c r="T16" s="17"/>
      <c r="W16" s="17">
        <f t="shared" si="12"/>
        <v>2.446506863445172E-2</v>
      </c>
      <c r="X16" s="17">
        <f t="shared" si="13"/>
        <v>0.31650070107579853</v>
      </c>
      <c r="Y16" s="17">
        <f t="shared" si="14"/>
        <v>0.2991541386430443</v>
      </c>
      <c r="Z16" s="17"/>
    </row>
    <row r="17" spans="1:26" ht="16" thickBot="1">
      <c r="A17" s="617" t="s">
        <v>94</v>
      </c>
      <c r="B17" s="618">
        <v>8.2785016987055524</v>
      </c>
      <c r="C17" s="619">
        <v>2.9003499999999995</v>
      </c>
      <c r="D17" s="619">
        <v>4.4233333333333329</v>
      </c>
      <c r="E17" s="310">
        <v>3.5418500000000002</v>
      </c>
      <c r="H17" s="40">
        <f t="shared" si="3"/>
        <v>3.046713814421937</v>
      </c>
      <c r="I17" s="40">
        <f t="shared" si="4"/>
        <v>3.9636242137060815</v>
      </c>
      <c r="J17" s="40">
        <f t="shared" si="5"/>
        <v>3.4922555057843767</v>
      </c>
      <c r="L17" s="17">
        <f t="shared" si="6"/>
        <v>0.14636381442193747</v>
      </c>
      <c r="M17" s="17">
        <f t="shared" si="7"/>
        <v>0.45970911962725136</v>
      </c>
      <c r="N17" s="17">
        <f t="shared" si="8"/>
        <v>4.9594494215623453E-2</v>
      </c>
      <c r="O17" s="17"/>
      <c r="Q17" s="17">
        <f t="shared" si="9"/>
        <v>5.0464190329421448E-2</v>
      </c>
      <c r="R17" s="17">
        <f t="shared" si="10"/>
        <v>0.10392821091799202</v>
      </c>
      <c r="S17" s="17">
        <f t="shared" si="11"/>
        <v>1.4002426476452546E-2</v>
      </c>
      <c r="T17" s="17"/>
      <c r="W17" s="17">
        <f t="shared" si="12"/>
        <v>0.22464236094161191</v>
      </c>
      <c r="X17" s="17">
        <f t="shared" si="13"/>
        <v>0.32237898647088031</v>
      </c>
      <c r="Y17" s="17">
        <f t="shared" si="14"/>
        <v>0.1183318489522265</v>
      </c>
      <c r="Z17" s="17"/>
    </row>
    <row r="18" spans="1:26">
      <c r="K18" t="s">
        <v>252</v>
      </c>
      <c r="L18" s="17">
        <f>SUM(L2:L13)</f>
        <v>4.2504917545284755</v>
      </c>
      <c r="M18" s="17">
        <f>SUM(M2:M13)</f>
        <v>3.5367157778359943</v>
      </c>
      <c r="N18" s="17">
        <f>SUM(N2:N13)</f>
        <v>3.4416188267330079</v>
      </c>
      <c r="O18" s="17">
        <f>SUM(L18:N18)</f>
        <v>11.228826359097477</v>
      </c>
      <c r="Q18" s="17">
        <f>SUM(Q2:Q13)</f>
        <v>1.3584504575191612</v>
      </c>
      <c r="R18" s="17">
        <f>SUM(R2:R13)</f>
        <v>0.83118030861843772</v>
      </c>
      <c r="S18" s="17">
        <f>SUM(S2:S13)</f>
        <v>0.91082149802248535</v>
      </c>
      <c r="T18" s="17">
        <f>SUM(Q18:S18)</f>
        <v>3.1004522641600842</v>
      </c>
      <c r="W18" s="17">
        <f>SUM(W2:W13)</f>
        <v>3.8227258182518442</v>
      </c>
      <c r="X18" s="17">
        <f>SUM(X2:X13)</f>
        <v>2.9753637759389204</v>
      </c>
      <c r="Y18" s="17">
        <f>SUM(Y2:Y13)</f>
        <v>3.1234172981459341</v>
      </c>
      <c r="Z18" s="17">
        <f>SUM(W18:Y18)</f>
        <v>9.9215068923366996</v>
      </c>
    </row>
    <row r="21" spans="1:26" ht="16" thickBot="1">
      <c r="A21" t="s">
        <v>258</v>
      </c>
      <c r="B21" t="s">
        <v>255</v>
      </c>
      <c r="C21" t="s">
        <v>256</v>
      </c>
      <c r="D21" t="s">
        <v>257</v>
      </c>
      <c r="E21" s="638" t="s">
        <v>260</v>
      </c>
      <c r="F21" t="s">
        <v>262</v>
      </c>
      <c r="G21" t="s">
        <v>261</v>
      </c>
      <c r="H21" t="s">
        <v>259</v>
      </c>
      <c r="I21" t="s">
        <v>246</v>
      </c>
      <c r="J21" t="s">
        <v>247</v>
      </c>
      <c r="K21" t="s">
        <v>250</v>
      </c>
      <c r="N21" t="s">
        <v>249</v>
      </c>
      <c r="O21" t="s">
        <v>246</v>
      </c>
      <c r="P21" t="s">
        <v>247</v>
      </c>
      <c r="Q21" t="s">
        <v>250</v>
      </c>
    </row>
    <row r="22" spans="1:26">
      <c r="A22">
        <v>3</v>
      </c>
      <c r="B22" s="17">
        <v>50.099248891765797</v>
      </c>
      <c r="C22" s="17">
        <v>13.565950048364122</v>
      </c>
      <c r="D22" s="17">
        <v>22.911077302147568</v>
      </c>
      <c r="F22" s="17"/>
      <c r="G22" s="17">
        <v>5</v>
      </c>
      <c r="H22" s="17">
        <v>0</v>
      </c>
      <c r="I22" s="40">
        <f>$G$22^(1-H22/100)*0.025^(H22/100)</f>
        <v>5</v>
      </c>
      <c r="J22" s="40">
        <f>$G$22^(1-H22/100)*0.6^(H22/100)</f>
        <v>5</v>
      </c>
      <c r="K22" s="40">
        <f>$G$22^(1-H22/100)*0.13^(H22/100)</f>
        <v>5</v>
      </c>
      <c r="M22" s="611">
        <v>10.473911870044446</v>
      </c>
      <c r="N22" s="274">
        <v>4.7</v>
      </c>
      <c r="O22" s="40">
        <f t="shared" ref="O22:O37" si="15">$N$22^(1-B2/100)*0.025^(B2/100)</f>
        <v>2.7158424296024228</v>
      </c>
      <c r="P22" s="40">
        <f t="shared" ref="P22:P37" si="16">$N$22^(1-B2/100)*0.6^(B2/100)</f>
        <v>3.7884946483198196</v>
      </c>
      <c r="Q22" s="40">
        <f t="shared" ref="Q22:Q37" si="17">$N$22^(1-B2/100)*0.13^(B2/100)</f>
        <v>3.2277369076670133</v>
      </c>
      <c r="R22" s="57">
        <f t="shared" ref="R22:R37" si="18">(O22-C2)/C2*100</f>
        <v>-2.1923099967315314</v>
      </c>
      <c r="S22" s="57">
        <f t="shared" ref="S22:S37" si="19">(P22-D2)/D2*100</f>
        <v>-7.8045690567550841</v>
      </c>
      <c r="T22" s="57">
        <f t="shared" ref="T22:T37" si="20">(Q22-E2)/E2*100</f>
        <v>-6.2117891530280671</v>
      </c>
    </row>
    <row r="23" spans="1:26">
      <c r="A23">
        <v>3.2</v>
      </c>
      <c r="B23" s="17">
        <v>44.377480397371187</v>
      </c>
      <c r="C23" s="17">
        <v>11.999437860613654</v>
      </c>
      <c r="D23" s="17">
        <v>21.502303709645872</v>
      </c>
      <c r="E23" s="17"/>
      <c r="F23" s="17"/>
      <c r="H23" s="17">
        <v>1</v>
      </c>
      <c r="I23" s="40">
        <f t="shared" ref="I23:I34" si="21">$G$22^(1-H23/100)*0.025^(H23/100)</f>
        <v>4.7419798518794787</v>
      </c>
      <c r="J23" s="40">
        <f t="shared" ref="J23:J34" si="22">$G$22^(1-H23/100)*0.6^(H23/100)</f>
        <v>4.8951028014131834</v>
      </c>
      <c r="K23" s="40">
        <f t="shared" ref="K23:K34" si="23">$G$22^(1-H23/100)*0.13^(H23/100)</f>
        <v>4.8208069208929345</v>
      </c>
      <c r="M23" s="316">
        <v>10.738858398161378</v>
      </c>
      <c r="O23" s="40">
        <f t="shared" si="15"/>
        <v>2.6784236233585768</v>
      </c>
      <c r="P23" s="40">
        <f t="shared" si="16"/>
        <v>3.7678898447711129</v>
      </c>
      <c r="Q23" s="40">
        <f t="shared" si="17"/>
        <v>3.1972003508191134</v>
      </c>
      <c r="R23" s="57">
        <f t="shared" si="18"/>
        <v>-10.808404150563495</v>
      </c>
      <c r="S23" s="57">
        <f t="shared" si="19"/>
        <v>-13.934180760914906</v>
      </c>
      <c r="T23" s="57">
        <f t="shared" si="20"/>
        <v>-14.489733772634677</v>
      </c>
    </row>
    <row r="24" spans="1:26">
      <c r="A24">
        <v>3.6</v>
      </c>
      <c r="B24" s="17">
        <v>33.009555260830751</v>
      </c>
      <c r="C24" s="17">
        <v>8.8873323827058464</v>
      </c>
      <c r="D24" s="17">
        <v>18.307171841213286</v>
      </c>
      <c r="E24" s="17"/>
      <c r="F24" s="17"/>
      <c r="H24" s="17">
        <v>2</v>
      </c>
      <c r="I24" s="40">
        <f t="shared" si="21"/>
        <v>4.4972745831261873</v>
      </c>
      <c r="J24" s="40">
        <f t="shared" si="22"/>
        <v>4.7924062872806426</v>
      </c>
      <c r="K24" s="40">
        <f t="shared" si="23"/>
        <v>4.6480358737058456</v>
      </c>
      <c r="M24" s="311">
        <v>3.4618672926719851</v>
      </c>
      <c r="O24" s="40">
        <f t="shared" si="15"/>
        <v>3.920753430942614</v>
      </c>
      <c r="P24" s="40">
        <f t="shared" si="16"/>
        <v>4.3767386352164692</v>
      </c>
      <c r="Q24" s="40">
        <f t="shared" si="17"/>
        <v>4.1510371174165863</v>
      </c>
      <c r="R24" s="57">
        <f t="shared" si="18"/>
        <v>19.25883413257737</v>
      </c>
      <c r="S24" s="57">
        <f t="shared" si="19"/>
        <v>2.4209792286914977</v>
      </c>
      <c r="T24" s="57">
        <f t="shared" si="20"/>
        <v>7.2637888012692606</v>
      </c>
    </row>
    <row r="25" spans="1:26">
      <c r="A25">
        <v>4</v>
      </c>
      <c r="B25" s="17">
        <v>22.413056538835669</v>
      </c>
      <c r="C25" s="17">
        <v>6.0159648959689056</v>
      </c>
      <c r="D25" s="17">
        <v>14.766855685878209</v>
      </c>
      <c r="E25" s="17"/>
      <c r="F25" s="17"/>
      <c r="H25" s="17">
        <v>3</v>
      </c>
      <c r="I25" s="40">
        <f t="shared" si="21"/>
        <v>4.265197092310812</v>
      </c>
      <c r="J25" s="40">
        <f t="shared" si="22"/>
        <v>4.6918642884755259</v>
      </c>
      <c r="K25" s="40">
        <f t="shared" si="23"/>
        <v>4.4814567017039559</v>
      </c>
      <c r="M25" s="311">
        <v>9.3179832451046014</v>
      </c>
      <c r="O25" s="40">
        <f t="shared" si="15"/>
        <v>2.8853082037586955</v>
      </c>
      <c r="P25" s="40">
        <f t="shared" si="16"/>
        <v>3.8797171341659782</v>
      </c>
      <c r="Q25" s="40">
        <f t="shared" si="17"/>
        <v>3.3644128432007974</v>
      </c>
      <c r="R25" s="57">
        <f t="shared" si="18"/>
        <v>-7.1626265046136322</v>
      </c>
      <c r="S25" s="57">
        <f t="shared" si="19"/>
        <v>-10.399142398014362</v>
      </c>
      <c r="T25" s="57">
        <f t="shared" si="20"/>
        <v>-10.267967056041027</v>
      </c>
    </row>
    <row r="26" spans="1:26">
      <c r="A26">
        <v>4.2</v>
      </c>
      <c r="B26" s="17">
        <v>17.971411672084844</v>
      </c>
      <c r="C26" s="17">
        <v>4.8473584988545362</v>
      </c>
      <c r="D26" s="17">
        <v>13.136900962083981</v>
      </c>
      <c r="E26" s="17"/>
      <c r="F26" s="17"/>
      <c r="H26" s="17">
        <v>4</v>
      </c>
      <c r="I26" s="40">
        <f t="shared" si="21"/>
        <v>4.0450957352065631</v>
      </c>
      <c r="J26" s="40">
        <f t="shared" si="22"/>
        <v>4.5934316044734054</v>
      </c>
      <c r="K26" s="40">
        <f t="shared" si="23"/>
        <v>4.3208474966512922</v>
      </c>
      <c r="M26" s="311">
        <v>3.9378486750348509</v>
      </c>
      <c r="O26" s="40">
        <f t="shared" si="15"/>
        <v>3.824238445591063</v>
      </c>
      <c r="P26" s="40">
        <f t="shared" si="16"/>
        <v>4.3340667259101044</v>
      </c>
      <c r="Q26" s="40">
        <f t="shared" si="17"/>
        <v>4.0807509592019384</v>
      </c>
      <c r="R26" s="57">
        <f t="shared" si="18"/>
        <v>19.863295583484181</v>
      </c>
      <c r="S26" s="57">
        <f t="shared" si="19"/>
        <v>1.1541303012740447</v>
      </c>
      <c r="T26" s="57">
        <f t="shared" si="20"/>
        <v>7.5603740866370766</v>
      </c>
    </row>
    <row r="27" spans="1:26">
      <c r="A27">
        <v>4.5999999999999996</v>
      </c>
      <c r="B27" s="17">
        <v>12.053077608318112</v>
      </c>
      <c r="C27" s="17">
        <v>3.3404687692349277</v>
      </c>
      <c r="D27" s="17">
        <v>10.590850089274994</v>
      </c>
      <c r="E27" s="17"/>
      <c r="F27" s="17"/>
      <c r="H27" s="17">
        <v>5</v>
      </c>
      <c r="I27" s="40">
        <f t="shared" si="21"/>
        <v>3.8363524950546268</v>
      </c>
      <c r="J27" s="40">
        <f t="shared" si="22"/>
        <v>4.4970639830315262</v>
      </c>
      <c r="K27" s="40">
        <f t="shared" si="23"/>
        <v>4.1659943031958937</v>
      </c>
      <c r="M27" s="316">
        <v>10.617980534721768</v>
      </c>
      <c r="O27" s="40">
        <f t="shared" si="15"/>
        <v>2.695431008161858</v>
      </c>
      <c r="P27" s="40">
        <f t="shared" si="16"/>
        <v>3.7772765384558196</v>
      </c>
      <c r="Q27" s="40">
        <f t="shared" si="17"/>
        <v>3.2110961941135359</v>
      </c>
      <c r="R27" s="57">
        <f t="shared" si="18"/>
        <v>-9.2289565021347943</v>
      </c>
      <c r="S27" s="57">
        <f t="shared" si="19"/>
        <v>-14.817487669191465</v>
      </c>
      <c r="T27" s="57">
        <f t="shared" si="20"/>
        <v>-13.343211212595522</v>
      </c>
    </row>
    <row r="28" spans="1:26">
      <c r="A28">
        <v>4.7</v>
      </c>
      <c r="B28" s="17">
        <v>11.228826359097477</v>
      </c>
      <c r="C28" s="17">
        <v>3.1004522641600842</v>
      </c>
      <c r="D28" s="17">
        <v>9.9215068923366996</v>
      </c>
      <c r="E28" s="17"/>
      <c r="F28" s="17"/>
      <c r="H28" s="17">
        <v>6</v>
      </c>
      <c r="I28" s="40">
        <f t="shared" si="21"/>
        <v>3.6383812472513228</v>
      </c>
      <c r="J28" s="40">
        <f t="shared" si="22"/>
        <v>4.4027181002943925</v>
      </c>
      <c r="K28" s="40">
        <f t="shared" si="23"/>
        <v>4.016690833849462</v>
      </c>
      <c r="M28" s="316">
        <v>10.20831999772404</v>
      </c>
      <c r="O28" s="40">
        <f t="shared" si="15"/>
        <v>2.753877054128901</v>
      </c>
      <c r="P28" s="40">
        <f t="shared" si="16"/>
        <v>3.8092627304957172</v>
      </c>
      <c r="Q28" s="40">
        <f t="shared" si="17"/>
        <v>3.2586405683188522</v>
      </c>
      <c r="R28" s="57">
        <f t="shared" si="18"/>
        <v>-5.1863917417504624</v>
      </c>
      <c r="S28" s="57">
        <f t="shared" si="19"/>
        <v>-9.2160869447076124</v>
      </c>
      <c r="T28" s="57">
        <f t="shared" si="20"/>
        <v>-16.096591783334571</v>
      </c>
    </row>
    <row r="29" spans="1:26">
      <c r="A29">
        <v>4.9000000000000004</v>
      </c>
      <c r="B29" s="17">
        <v>11.941160846075539</v>
      </c>
      <c r="C29" s="17">
        <v>3.3210178000600497</v>
      </c>
      <c r="D29" s="17">
        <v>10.55808520775323</v>
      </c>
      <c r="E29" s="17"/>
      <c r="F29" s="17"/>
      <c r="H29" s="17">
        <v>7</v>
      </c>
      <c r="I29" s="40">
        <f t="shared" si="21"/>
        <v>3.4506261135843803</v>
      </c>
      <c r="J29" s="40">
        <f t="shared" si="22"/>
        <v>4.3103515413167228</v>
      </c>
      <c r="K29" s="40">
        <f t="shared" si="23"/>
        <v>3.87273819418174</v>
      </c>
      <c r="M29" s="311">
        <v>8.0966920760731007</v>
      </c>
      <c r="O29" s="40">
        <f t="shared" si="15"/>
        <v>3.0758581246175716</v>
      </c>
      <c r="P29" s="40">
        <f t="shared" si="16"/>
        <v>3.9784852639141786</v>
      </c>
      <c r="Q29" s="40">
        <f t="shared" si="17"/>
        <v>3.5151097199072892</v>
      </c>
      <c r="R29" s="57">
        <f t="shared" si="18"/>
        <v>1.5827558274369165</v>
      </c>
      <c r="S29" s="57">
        <f t="shared" si="19"/>
        <v>-5.9218807673948355</v>
      </c>
      <c r="T29" s="57">
        <f t="shared" si="20"/>
        <v>-6.5672932851768895</v>
      </c>
    </row>
    <row r="30" spans="1:26">
      <c r="A30">
        <v>5</v>
      </c>
      <c r="B30" s="17">
        <v>12.464402997642793</v>
      </c>
      <c r="C30" s="17">
        <v>3.4649771789825947</v>
      </c>
      <c r="D30" s="17">
        <v>10.489893693137752</v>
      </c>
      <c r="H30" s="17">
        <v>8</v>
      </c>
      <c r="I30" s="40">
        <f t="shared" si="21"/>
        <v>3.2725599013972659</v>
      </c>
      <c r="J30" s="40">
        <f t="shared" si="22"/>
        <v>4.2199227809950264</v>
      </c>
      <c r="K30" s="40">
        <f t="shared" si="23"/>
        <v>3.7339446178635489</v>
      </c>
      <c r="M30" s="311">
        <v>5.1415164605987913</v>
      </c>
      <c r="O30" s="40">
        <f t="shared" si="15"/>
        <v>3.5906382896186457</v>
      </c>
      <c r="P30" s="40">
        <f t="shared" si="16"/>
        <v>4.2280045495564238</v>
      </c>
      <c r="Q30" s="40">
        <f t="shared" si="17"/>
        <v>3.9082747564415903</v>
      </c>
      <c r="R30" s="57">
        <f t="shared" si="18"/>
        <v>10.504979214558393</v>
      </c>
      <c r="S30" s="57">
        <f t="shared" si="19"/>
        <v>-1.6255068509239374</v>
      </c>
      <c r="T30" s="57">
        <f t="shared" si="20"/>
        <v>-2.3935843583913958</v>
      </c>
    </row>
    <row r="31" spans="1:26">
      <c r="A31">
        <v>5.4</v>
      </c>
      <c r="B31" s="17">
        <v>18.456097250472343</v>
      </c>
      <c r="C31" s="17">
        <v>5.1653439514335098</v>
      </c>
      <c r="D31" s="17">
        <v>12.960131096871754</v>
      </c>
      <c r="H31" s="17">
        <v>9</v>
      </c>
      <c r="I31" s="40">
        <f t="shared" si="21"/>
        <v>3.1036826232989072</v>
      </c>
      <c r="J31" s="40">
        <f t="shared" si="22"/>
        <v>4.1313911653992159</v>
      </c>
      <c r="K31" s="40">
        <f t="shared" si="23"/>
        <v>3.6001252112055062</v>
      </c>
      <c r="M31" s="311">
        <v>3.8828135135341455</v>
      </c>
      <c r="O31" s="40">
        <f t="shared" si="15"/>
        <v>3.8352753542010407</v>
      </c>
      <c r="P31" s="40">
        <f t="shared" si="16"/>
        <v>4.3389793001157395</v>
      </c>
      <c r="Q31" s="40">
        <f t="shared" si="17"/>
        <v>4.0888165350968819</v>
      </c>
      <c r="R31" s="57">
        <f t="shared" si="18"/>
        <v>23.83640413299883</v>
      </c>
      <c r="S31" s="57">
        <f t="shared" si="19"/>
        <v>7.069199262572222</v>
      </c>
      <c r="T31" s="57">
        <f t="shared" si="20"/>
        <v>2.948343959502354</v>
      </c>
    </row>
    <row r="32" spans="1:26">
      <c r="H32" s="17">
        <v>10</v>
      </c>
      <c r="I32" s="40">
        <f t="shared" si="21"/>
        <v>2.9435200932623733</v>
      </c>
      <c r="J32" s="40">
        <f t="shared" si="22"/>
        <v>4.0447168934958766</v>
      </c>
      <c r="K32" s="40">
        <f t="shared" si="23"/>
        <v>3.4711017068521293</v>
      </c>
      <c r="M32" s="311">
        <v>4.9830336758981026</v>
      </c>
      <c r="O32" s="40">
        <f t="shared" si="15"/>
        <v>3.6205604789395602</v>
      </c>
      <c r="P32" s="40">
        <f t="shared" si="16"/>
        <v>4.2418196286976526</v>
      </c>
      <c r="Q32" s="40">
        <f t="shared" si="17"/>
        <v>3.9305605794996503</v>
      </c>
      <c r="R32" s="57">
        <f t="shared" si="18"/>
        <v>13.531597211471395</v>
      </c>
      <c r="S32" s="57">
        <f t="shared" si="19"/>
        <v>5.8879823437050449</v>
      </c>
      <c r="T32" s="57">
        <f t="shared" si="20"/>
        <v>1.5994394173637991</v>
      </c>
    </row>
    <row r="33" spans="8:20">
      <c r="H33" s="17">
        <v>11</v>
      </c>
      <c r="I33" s="40">
        <f t="shared" si="21"/>
        <v>2.7916225951705167</v>
      </c>
      <c r="J33" s="40">
        <f t="shared" si="22"/>
        <v>3.95986099925498</v>
      </c>
      <c r="K33" s="40">
        <f t="shared" si="23"/>
        <v>3.3467022263032051</v>
      </c>
      <c r="M33" s="311">
        <v>5.7395725725505722</v>
      </c>
      <c r="O33" s="40">
        <f t="shared" si="15"/>
        <v>3.47993328296177</v>
      </c>
      <c r="P33" s="40">
        <f t="shared" si="16"/>
        <v>4.1762755309084127</v>
      </c>
      <c r="Q33" s="40">
        <f t="shared" si="17"/>
        <v>3.8253083573471902</v>
      </c>
      <c r="R33" s="57">
        <f t="shared" si="18"/>
        <v>12.688490753595094</v>
      </c>
      <c r="S33" s="57">
        <f t="shared" si="19"/>
        <v>2.8668852776987657</v>
      </c>
      <c r="T33" s="57">
        <f t="shared" si="20"/>
        <v>-2.340032916273898</v>
      </c>
    </row>
    <row r="34" spans="8:20">
      <c r="H34" s="17">
        <v>12</v>
      </c>
      <c r="I34" s="40">
        <f t="shared" si="21"/>
        <v>2.6475636200700179</v>
      </c>
      <c r="J34" s="40">
        <f t="shared" si="22"/>
        <v>3.8767853341319727</v>
      </c>
      <c r="K34" s="40">
        <f t="shared" si="23"/>
        <v>3.2267610509460569</v>
      </c>
      <c r="M34" s="316">
        <v>8.5219093683422393</v>
      </c>
      <c r="O34" s="40">
        <f t="shared" si="15"/>
        <v>3.0081271340926778</v>
      </c>
      <c r="P34" s="40">
        <f t="shared" si="16"/>
        <v>3.9438150341954819</v>
      </c>
      <c r="Q34" s="40">
        <f t="shared" si="17"/>
        <v>3.4618906289416742</v>
      </c>
      <c r="R34" s="57">
        <f t="shared" si="18"/>
        <v>3.7601269614081585</v>
      </c>
      <c r="S34" s="57">
        <f t="shared" si="19"/>
        <v>-9.9335424026731403</v>
      </c>
      <c r="T34" s="57">
        <f t="shared" si="20"/>
        <v>-4.4455311571599179</v>
      </c>
    </row>
    <row r="35" spans="8:20">
      <c r="M35" s="316">
        <v>8.4990001176332619</v>
      </c>
      <c r="O35" s="40">
        <f t="shared" si="15"/>
        <v>3.0117379378764766</v>
      </c>
      <c r="P35" s="40">
        <f t="shared" si="16"/>
        <v>3.9456752232935459</v>
      </c>
      <c r="Q35" s="40">
        <f t="shared" si="17"/>
        <v>3.4647372452274032</v>
      </c>
      <c r="R35" s="57">
        <f t="shared" si="18"/>
        <v>-2.066326532195621</v>
      </c>
      <c r="S35" s="57">
        <f t="shared" si="19"/>
        <v>-5.6586125989701719</v>
      </c>
      <c r="T35" s="57">
        <f t="shared" si="20"/>
        <v>-13.715561549815835</v>
      </c>
    </row>
    <row r="36" spans="8:20">
      <c r="M36" s="311">
        <v>8.4276832827065125</v>
      </c>
      <c r="O36" s="40">
        <f t="shared" si="15"/>
        <v>3.0230061941594761</v>
      </c>
      <c r="P36" s="40">
        <f t="shared" si="16"/>
        <v>3.9514716382845032</v>
      </c>
      <c r="Q36" s="40">
        <f t="shared" si="17"/>
        <v>3.4736137973111076</v>
      </c>
      <c r="R36" s="57">
        <f t="shared" si="18"/>
        <v>-5.9853958328843333E-2</v>
      </c>
      <c r="S36" s="57">
        <f t="shared" si="19"/>
        <v>-10.017269378147196</v>
      </c>
      <c r="T36" s="57">
        <f t="shared" si="20"/>
        <v>-8.9493198667261762</v>
      </c>
    </row>
    <row r="37" spans="8:20" ht="16" thickBot="1">
      <c r="M37" s="618">
        <v>8.2785016987055524</v>
      </c>
      <c r="O37" s="40">
        <f t="shared" si="15"/>
        <v>3.046713814421937</v>
      </c>
      <c r="P37" s="40">
        <f t="shared" si="16"/>
        <v>3.9636242137060815</v>
      </c>
      <c r="Q37" s="40">
        <f t="shared" si="17"/>
        <v>3.4922555057843767</v>
      </c>
      <c r="R37" s="57">
        <f t="shared" si="18"/>
        <v>5.0464190329421443</v>
      </c>
      <c r="S37" s="57">
        <f t="shared" si="19"/>
        <v>-10.392821091799203</v>
      </c>
      <c r="T37" s="57">
        <f t="shared" si="20"/>
        <v>-1.4002426476452545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8E87FE-143A-464C-B438-6BD17330B7E2}">
  <dimension ref="A1:Z30"/>
  <sheetViews>
    <sheetView zoomScale="84" workbookViewId="0">
      <selection activeCell="Z10" sqref="G1:Z10"/>
    </sheetView>
  </sheetViews>
  <sheetFormatPr baseColWidth="10" defaultRowHeight="15"/>
  <cols>
    <col min="8" max="8" width="11.83203125" bestFit="1" customWidth="1"/>
  </cols>
  <sheetData>
    <row r="1" spans="1:26" ht="16" thickBot="1">
      <c r="B1" t="s">
        <v>245</v>
      </c>
      <c r="C1" t="s">
        <v>246</v>
      </c>
      <c r="D1" t="s">
        <v>247</v>
      </c>
      <c r="E1" t="s">
        <v>248</v>
      </c>
      <c r="G1" t="s">
        <v>249</v>
      </c>
      <c r="H1" t="s">
        <v>246</v>
      </c>
      <c r="I1" t="s">
        <v>247</v>
      </c>
      <c r="J1" t="s">
        <v>250</v>
      </c>
      <c r="K1" t="s">
        <v>251</v>
      </c>
      <c r="L1" t="s">
        <v>246</v>
      </c>
      <c r="M1" t="s">
        <v>247</v>
      </c>
      <c r="N1" t="s">
        <v>250</v>
      </c>
      <c r="P1" t="s">
        <v>253</v>
      </c>
      <c r="Q1" t="s">
        <v>246</v>
      </c>
      <c r="R1" t="s">
        <v>247</v>
      </c>
      <c r="S1" t="s">
        <v>250</v>
      </c>
      <c r="V1" t="s">
        <v>254</v>
      </c>
      <c r="W1" t="s">
        <v>246</v>
      </c>
      <c r="X1" t="s">
        <v>247</v>
      </c>
      <c r="Y1" t="s">
        <v>250</v>
      </c>
    </row>
    <row r="2" spans="1:26">
      <c r="A2" s="106" t="s">
        <v>96</v>
      </c>
      <c r="B2" s="352">
        <v>9.8486137098145559</v>
      </c>
      <c r="C2" s="351">
        <v>3.4415333333333331</v>
      </c>
      <c r="D2" s="351">
        <v>4.6727500000000006</v>
      </c>
      <c r="E2" s="622">
        <v>4.1086999999999998</v>
      </c>
      <c r="G2" s="274">
        <v>6.2</v>
      </c>
      <c r="H2" s="40">
        <f>$G$2^(1-B2/100)*0.025^(B2/100)</f>
        <v>3.6022296201282722</v>
      </c>
      <c r="I2" s="40">
        <f>$G$2^(1-B2/100)*0.6^(B2/100)</f>
        <v>4.926098216640864</v>
      </c>
      <c r="J2" s="40">
        <f>$G$2^(1-B2/100)*0.13^(B2/100)</f>
        <v>4.2372861785873033</v>
      </c>
      <c r="L2" s="17">
        <f>ABS(H2-C2)</f>
        <v>0.16069628679493908</v>
      </c>
      <c r="M2" s="17">
        <f t="shared" ref="M2:N9" si="0">ABS(I2-D2)</f>
        <v>0.25334821664086338</v>
      </c>
      <c r="N2" s="17">
        <f t="shared" si="0"/>
        <v>0.12858617858730348</v>
      </c>
      <c r="Q2" s="17">
        <f>SQRT((((H2-C2)/C2))^2)</f>
        <v>4.6693223987836555E-2</v>
      </c>
      <c r="R2" s="17">
        <f>SQRT((((I2-D2)/D2))^2)</f>
        <v>5.4218226235271165E-2</v>
      </c>
      <c r="S2" s="17">
        <f t="shared" ref="S2:S9" si="1">SQRT((((J2-E2)/E2))^2)</f>
        <v>3.1296073840217951E-2</v>
      </c>
      <c r="W2" s="17">
        <f>SQRT(((ABS(H2-C2)/C2)))</f>
        <v>0.21608614945858182</v>
      </c>
      <c r="X2" s="17">
        <f t="shared" ref="X2:Y9" si="2">SQRT(((ABS(I2-D2)/D2)))</f>
        <v>0.23284807543819461</v>
      </c>
      <c r="Y2" s="17">
        <f t="shared" si="2"/>
        <v>0.17690696379797477</v>
      </c>
    </row>
    <row r="3" spans="1:26">
      <c r="A3" s="106" t="s">
        <v>96</v>
      </c>
      <c r="B3" s="352">
        <v>9.4488658824933687</v>
      </c>
      <c r="C3" s="351">
        <v>3.3845166666666664</v>
      </c>
      <c r="D3" s="351">
        <v>4.5712666666666664</v>
      </c>
      <c r="E3" s="363">
        <v>4.0108166666666669</v>
      </c>
      <c r="H3" s="40">
        <f t="shared" ref="H3:H9" si="3">$G$2^(1-B3/100)*0.025^(B3/100)</f>
        <v>3.6825034429344838</v>
      </c>
      <c r="I3" s="40">
        <f t="shared" ref="I3:I9" si="4">$G$2^(1-B3/100)*0.6^(B3/100)</f>
        <v>4.9723016840272942</v>
      </c>
      <c r="J3" s="40">
        <f t="shared" ref="J3:J9" si="5">$G$2^(1-B3/100)*0.13^(B3/100)</f>
        <v>4.3032577265848886</v>
      </c>
      <c r="L3" s="17">
        <f t="shared" ref="L3:L9" si="6">ABS(H3-C3)</f>
        <v>0.29798677626781744</v>
      </c>
      <c r="M3" s="17">
        <f t="shared" si="0"/>
        <v>0.40103501736062785</v>
      </c>
      <c r="N3" s="17">
        <f t="shared" si="0"/>
        <v>0.29244105991822167</v>
      </c>
      <c r="Q3" s="17">
        <f t="shared" ref="Q3:R9" si="7">SQRT((((H3-C3)/C3))^2)</f>
        <v>8.8044115487041719E-2</v>
      </c>
      <c r="R3" s="17">
        <f>SQRT((((I3-D3)/D3))^2)</f>
        <v>8.7729517134702534E-2</v>
      </c>
      <c r="S3" s="17">
        <f t="shared" si="1"/>
        <v>7.2913095816285536E-2</v>
      </c>
      <c r="W3" s="17">
        <f t="shared" ref="W3:W9" si="8">SQRT(((ABS(H3-C3)/C3)))</f>
        <v>0.29672228680542639</v>
      </c>
      <c r="X3" s="17">
        <f t="shared" si="2"/>
        <v>0.29619168984747452</v>
      </c>
      <c r="Y3" s="17">
        <f t="shared" si="2"/>
        <v>0.27002425042259731</v>
      </c>
    </row>
    <row r="4" spans="1:26">
      <c r="A4" s="106" t="s">
        <v>96</v>
      </c>
      <c r="B4" s="356">
        <v>13.228614004650469</v>
      </c>
      <c r="C4" s="351">
        <v>3.1293666666666669</v>
      </c>
      <c r="D4" s="351">
        <v>4.2585333333333333</v>
      </c>
      <c r="E4" s="363">
        <v>4.1036999999999999</v>
      </c>
      <c r="H4" s="40">
        <f t="shared" si="3"/>
        <v>2.9897778434700739</v>
      </c>
      <c r="I4" s="40">
        <f t="shared" si="4"/>
        <v>4.5522042166421386</v>
      </c>
      <c r="J4" s="40">
        <f t="shared" si="5"/>
        <v>3.7184011244345516</v>
      </c>
      <c r="L4" s="17">
        <f t="shared" si="6"/>
        <v>0.13958882319659294</v>
      </c>
      <c r="M4" s="17">
        <f t="shared" si="0"/>
        <v>0.29367088330880531</v>
      </c>
      <c r="N4" s="17">
        <f t="shared" si="0"/>
        <v>0.38529887556544828</v>
      </c>
      <c r="Q4" s="17">
        <f t="shared" si="7"/>
        <v>4.4606093841115753E-2</v>
      </c>
      <c r="R4" s="17">
        <f t="shared" si="7"/>
        <v>6.8960569360845353E-2</v>
      </c>
      <c r="S4" s="17">
        <f t="shared" si="1"/>
        <v>9.3890604957830318E-2</v>
      </c>
      <c r="W4" s="17">
        <f t="shared" si="8"/>
        <v>0.21120154791363568</v>
      </c>
      <c r="X4" s="17">
        <f t="shared" si="2"/>
        <v>0.26260344506659722</v>
      </c>
      <c r="Y4" s="17">
        <f t="shared" si="2"/>
        <v>0.30641573875672629</v>
      </c>
    </row>
    <row r="5" spans="1:26">
      <c r="A5" s="106" t="s">
        <v>96</v>
      </c>
      <c r="B5" s="356">
        <v>13.223847782622469</v>
      </c>
      <c r="C5" s="351">
        <v>3.232216666666667</v>
      </c>
      <c r="D5" s="351">
        <v>4.8742999999999999</v>
      </c>
      <c r="E5" s="363">
        <v>4.1114166666666669</v>
      </c>
      <c r="H5" s="40">
        <f t="shared" si="3"/>
        <v>2.9905636072727901</v>
      </c>
      <c r="I5" s="40">
        <f t="shared" si="4"/>
        <v>4.5527109468421774</v>
      </c>
      <c r="J5" s="40">
        <f t="shared" si="5"/>
        <v>3.7190861301166556</v>
      </c>
      <c r="L5" s="17">
        <f t="shared" si="6"/>
        <v>0.24165305939387682</v>
      </c>
      <c r="M5" s="17">
        <f t="shared" si="0"/>
        <v>0.32158905315782249</v>
      </c>
      <c r="N5" s="17">
        <f t="shared" si="0"/>
        <v>0.39233053655001138</v>
      </c>
      <c r="Q5" s="17">
        <f t="shared" si="7"/>
        <v>7.47638801216534E-2</v>
      </c>
      <c r="R5" s="17">
        <f t="shared" si="7"/>
        <v>6.5976458805945978E-2</v>
      </c>
      <c r="S5" s="17">
        <f t="shared" si="1"/>
        <v>9.5424659760425967E-2</v>
      </c>
      <c r="W5" s="17">
        <f t="shared" si="8"/>
        <v>0.27342984497244149</v>
      </c>
      <c r="X5" s="17">
        <f t="shared" si="2"/>
        <v>0.25685883050023017</v>
      </c>
      <c r="Y5" s="17">
        <f t="shared" si="2"/>
        <v>0.30890882111138551</v>
      </c>
    </row>
    <row r="6" spans="1:26">
      <c r="A6" s="106" t="s">
        <v>96</v>
      </c>
      <c r="B6" s="356">
        <v>12.190268421750883</v>
      </c>
      <c r="C6" s="351">
        <v>3.2113000000000005</v>
      </c>
      <c r="D6" s="351">
        <v>4.5781000000000001</v>
      </c>
      <c r="E6" s="363">
        <v>3.9356333333333331</v>
      </c>
      <c r="H6" s="40">
        <f t="shared" si="3"/>
        <v>3.1659321444593855</v>
      </c>
      <c r="I6" s="40">
        <f t="shared" si="4"/>
        <v>4.6639411038953291</v>
      </c>
      <c r="J6" s="40">
        <f t="shared" si="5"/>
        <v>3.8706538275888445</v>
      </c>
      <c r="L6" s="17">
        <f t="shared" si="6"/>
        <v>4.5367855540614954E-2</v>
      </c>
      <c r="M6" s="17">
        <f t="shared" si="0"/>
        <v>8.5841103895329063E-2</v>
      </c>
      <c r="N6" s="17">
        <f t="shared" si="0"/>
        <v>6.497950574448863E-2</v>
      </c>
      <c r="Q6" s="17">
        <f t="shared" si="7"/>
        <v>1.412756688587642E-2</v>
      </c>
      <c r="R6" s="17">
        <f t="shared" si="7"/>
        <v>1.8750377644727957E-2</v>
      </c>
      <c r="S6" s="17">
        <f t="shared" si="1"/>
        <v>1.6510558845545056E-2</v>
      </c>
      <c r="W6" s="17">
        <f t="shared" si="8"/>
        <v>0.11885944171952188</v>
      </c>
      <c r="X6" s="17">
        <f t="shared" si="2"/>
        <v>0.13693201833292298</v>
      </c>
      <c r="Y6" s="17">
        <f t="shared" si="2"/>
        <v>0.12849341946397511</v>
      </c>
    </row>
    <row r="7" spans="1:26">
      <c r="A7" s="106" t="s">
        <v>96</v>
      </c>
      <c r="B7" s="356">
        <v>15.176653953615338</v>
      </c>
      <c r="C7" s="351">
        <v>3.042016666666667</v>
      </c>
      <c r="D7" s="351">
        <v>4.7702333333333335</v>
      </c>
      <c r="E7" s="363">
        <v>4.2457333333333338</v>
      </c>
      <c r="H7" s="40">
        <f t="shared" si="3"/>
        <v>2.6853076174108947</v>
      </c>
      <c r="I7" s="40">
        <f t="shared" si="4"/>
        <v>4.3497463043377023</v>
      </c>
      <c r="J7" s="40">
        <f t="shared" si="5"/>
        <v>3.4487315775126697</v>
      </c>
      <c r="L7" s="17">
        <f t="shared" si="6"/>
        <v>0.35670904925577229</v>
      </c>
      <c r="M7" s="17">
        <f t="shared" si="0"/>
        <v>0.42048702899563128</v>
      </c>
      <c r="N7" s="17">
        <f t="shared" si="0"/>
        <v>0.79700175582066413</v>
      </c>
      <c r="Q7" s="17">
        <f t="shared" si="7"/>
        <v>0.11726071496072417</v>
      </c>
      <c r="R7" s="17">
        <f t="shared" si="7"/>
        <v>8.8148105053344264E-2</v>
      </c>
      <c r="S7" s="17">
        <f t="shared" si="1"/>
        <v>0.18771827932842322</v>
      </c>
      <c r="W7" s="17">
        <f t="shared" si="8"/>
        <v>0.34243351903796476</v>
      </c>
      <c r="X7" s="17">
        <f t="shared" si="2"/>
        <v>0.29689746555560936</v>
      </c>
      <c r="Y7" s="17">
        <f t="shared" si="2"/>
        <v>0.43326467583732603</v>
      </c>
    </row>
    <row r="8" spans="1:26">
      <c r="A8" s="106" t="s">
        <v>96</v>
      </c>
      <c r="B8" s="356">
        <v>14.1074505680656</v>
      </c>
      <c r="C8" s="351">
        <v>3.1395666666666671</v>
      </c>
      <c r="D8" s="351">
        <v>4.9026166666666668</v>
      </c>
      <c r="E8" s="363">
        <v>4.0831333333333335</v>
      </c>
      <c r="H8" s="40">
        <f t="shared" si="3"/>
        <v>2.84836474829005</v>
      </c>
      <c r="I8" s="40">
        <f t="shared" si="4"/>
        <v>4.4597264506819387</v>
      </c>
      <c r="J8" s="40">
        <f t="shared" si="5"/>
        <v>3.5942263190047159</v>
      </c>
      <c r="L8" s="17">
        <f t="shared" si="6"/>
        <v>0.29120191837661702</v>
      </c>
      <c r="M8" s="17">
        <f t="shared" si="0"/>
        <v>0.44289021598472811</v>
      </c>
      <c r="N8" s="17">
        <f t="shared" si="0"/>
        <v>0.48890701432861761</v>
      </c>
      <c r="Q8" s="17">
        <f t="shared" si="7"/>
        <v>9.2752264657527145E-2</v>
      </c>
      <c r="R8" s="17">
        <f t="shared" si="7"/>
        <v>9.0337516901123155E-2</v>
      </c>
      <c r="S8" s="17">
        <f t="shared" si="1"/>
        <v>0.11973819476756843</v>
      </c>
      <c r="W8" s="17">
        <f t="shared" si="8"/>
        <v>0.30455256468716063</v>
      </c>
      <c r="X8" s="17">
        <f t="shared" si="2"/>
        <v>0.3005620017585775</v>
      </c>
      <c r="Y8" s="17">
        <f t="shared" si="2"/>
        <v>0.34603207187711432</v>
      </c>
    </row>
    <row r="9" spans="1:26" ht="16" thickBot="1">
      <c r="A9" s="106" t="s">
        <v>96</v>
      </c>
      <c r="B9" s="356">
        <v>15.051404867421686</v>
      </c>
      <c r="C9" s="351">
        <v>2.995883333333333</v>
      </c>
      <c r="D9" s="351">
        <v>4.6889500000000002</v>
      </c>
      <c r="E9" s="624">
        <v>3.8796999999999997</v>
      </c>
      <c r="H9" s="40">
        <f t="shared" si="3"/>
        <v>2.7039152341957013</v>
      </c>
      <c r="I9" s="40">
        <f t="shared" si="4"/>
        <v>4.3624880937532939</v>
      </c>
      <c r="J9" s="40">
        <f t="shared" si="5"/>
        <v>3.4654659399576149</v>
      </c>
      <c r="L9" s="17">
        <f t="shared" si="6"/>
        <v>0.29196809913763166</v>
      </c>
      <c r="M9" s="17">
        <f t="shared" si="0"/>
        <v>0.32646190624670623</v>
      </c>
      <c r="N9" s="17">
        <f t="shared" si="0"/>
        <v>0.41423406004238483</v>
      </c>
      <c r="Q9" s="17">
        <f t="shared" si="7"/>
        <v>9.7456431593675216E-2</v>
      </c>
      <c r="R9" s="17">
        <f t="shared" si="7"/>
        <v>6.9623669744123151E-2</v>
      </c>
      <c r="S9" s="17">
        <f t="shared" si="1"/>
        <v>0.10676961106332573</v>
      </c>
      <c r="W9" s="17">
        <f t="shared" si="8"/>
        <v>0.3121801268397385</v>
      </c>
      <c r="X9" s="17">
        <f t="shared" si="2"/>
        <v>0.26386297531886349</v>
      </c>
      <c r="Y9" s="17">
        <f t="shared" si="2"/>
        <v>0.32675619514146281</v>
      </c>
    </row>
    <row r="10" spans="1:26">
      <c r="K10" t="s">
        <v>252</v>
      </c>
      <c r="L10" s="17">
        <f>SUM(L2:L9)</f>
        <v>1.8251718679638622</v>
      </c>
      <c r="M10" s="17">
        <f>SUM(M2:M9)</f>
        <v>2.5453234255905137</v>
      </c>
      <c r="N10" s="17">
        <f>SUM(N2:N9)</f>
        <v>2.96377898655714</v>
      </c>
      <c r="O10" s="17">
        <f>SUM(L10:N10)</f>
        <v>7.3342742801115151</v>
      </c>
      <c r="Q10" s="17">
        <f>SUM(Q2:Q9)</f>
        <v>0.57570429153545033</v>
      </c>
      <c r="R10" s="17">
        <f>SUM(R2:R9)</f>
        <v>0.54374444088008356</v>
      </c>
      <c r="S10" s="17">
        <f>SUM(S2:S9)</f>
        <v>0.72426107837962217</v>
      </c>
      <c r="T10" s="17">
        <f>SUM(Q10:S10)</f>
        <v>1.8437098107951559</v>
      </c>
      <c r="W10" s="17">
        <f>SUM(W2:W9)</f>
        <v>2.0754654814344708</v>
      </c>
      <c r="X10" s="17">
        <f>SUM(X2:X9)</f>
        <v>2.0467565018184697</v>
      </c>
      <c r="Y10" s="17">
        <f>SUM(Y2:Y9)</f>
        <v>2.2968021364085622</v>
      </c>
      <c r="Z10" s="17">
        <f>SUM(W10:Y10)</f>
        <v>6.4190241196615023</v>
      </c>
    </row>
    <row r="13" spans="1:26">
      <c r="A13" t="s">
        <v>258</v>
      </c>
      <c r="B13" t="s">
        <v>255</v>
      </c>
      <c r="C13" t="s">
        <v>256</v>
      </c>
      <c r="D13" t="s">
        <v>257</v>
      </c>
      <c r="E13" s="638" t="s">
        <v>260</v>
      </c>
      <c r="F13" t="s">
        <v>262</v>
      </c>
      <c r="G13" t="s">
        <v>261</v>
      </c>
      <c r="H13" t="s">
        <v>259</v>
      </c>
      <c r="I13" t="s">
        <v>246</v>
      </c>
      <c r="J13" t="s">
        <v>247</v>
      </c>
      <c r="K13" t="s">
        <v>250</v>
      </c>
      <c r="N13" t="s">
        <v>249</v>
      </c>
      <c r="O13" t="s">
        <v>246</v>
      </c>
      <c r="P13" t="s">
        <v>247</v>
      </c>
      <c r="Q13" t="s">
        <v>250</v>
      </c>
    </row>
    <row r="14" spans="1:26">
      <c r="A14">
        <v>3.6</v>
      </c>
      <c r="B14" s="17">
        <v>38.236941407919943</v>
      </c>
      <c r="C14" s="17">
        <v>9.6360941128952291</v>
      </c>
      <c r="D14" s="17">
        <v>15.186323057903698</v>
      </c>
      <c r="F14" s="17"/>
      <c r="G14" s="17">
        <v>6.2</v>
      </c>
      <c r="H14" s="17">
        <v>0</v>
      </c>
      <c r="I14" s="40">
        <f>$G$14^(1-H14/100)*0.025^(H14/100)</f>
        <v>6.2</v>
      </c>
      <c r="J14" s="40">
        <f>$G$14^(1-H14/100)*0.6^(H14/100)</f>
        <v>6.2</v>
      </c>
      <c r="K14" s="40">
        <f>$G$14^(1-H14/100)*0.13^(H14/100)</f>
        <v>6.2</v>
      </c>
      <c r="M14" s="352">
        <v>9.8486137098145559</v>
      </c>
      <c r="N14" s="274">
        <v>6.2</v>
      </c>
      <c r="O14" s="40">
        <f>$N$14^(1-B2/100)*0.025^(B2/100)</f>
        <v>3.6022296201282722</v>
      </c>
      <c r="P14" s="40">
        <f>$N$14^(1-B2/100)*0.6^(B2/100)</f>
        <v>4.926098216640864</v>
      </c>
      <c r="Q14" s="40">
        <f>$N$14^(1-B2/100)*0.13^(B2/100)</f>
        <v>4.2372861785873033</v>
      </c>
      <c r="R14" s="57">
        <f>(O14-C2)/C2*100</f>
        <v>4.6693223987836552</v>
      </c>
      <c r="S14" s="57">
        <f>(P14-D2)/D2*100</f>
        <v>5.4218226235271167</v>
      </c>
      <c r="T14" s="57">
        <f>(Q14-E2)/E2*100</f>
        <v>3.1296073840217953</v>
      </c>
    </row>
    <row r="15" spans="1:26">
      <c r="A15">
        <v>3.8</v>
      </c>
      <c r="B15" s="17"/>
      <c r="C15" s="17">
        <v>9.6360941128952291</v>
      </c>
      <c r="D15" s="17">
        <v>15.186323057903698</v>
      </c>
      <c r="E15" s="17"/>
      <c r="F15" s="17"/>
      <c r="H15" s="17">
        <v>1</v>
      </c>
      <c r="I15" s="40">
        <f t="shared" ref="I15:I30" si="9">$G$14^(1-H15/100)*0.025^(H15/100)</f>
        <v>5.8674199434746388</v>
      </c>
      <c r="J15" s="40">
        <f t="shared" ref="J15:J26" si="10">$G$14^(1-H15/100)*0.6^(H15/100)</f>
        <v>6.0568844026164523</v>
      </c>
      <c r="K15" s="40">
        <f t="shared" ref="K15:K26" si="11">$G$14^(1-H15/100)*0.13^(H15/100)</f>
        <v>5.9649554732031946</v>
      </c>
      <c r="M15" s="352">
        <v>9.4488658824933687</v>
      </c>
      <c r="O15" s="40">
        <f t="shared" ref="O15:O21" si="12">$N$14^(1-B3/100)*0.025^(B3/100)</f>
        <v>3.6825034429344838</v>
      </c>
      <c r="P15" s="40">
        <f t="shared" ref="P15:P21" si="13">$N$14^(1-B3/100)*0.6^(B3/100)</f>
        <v>4.9723016840272942</v>
      </c>
      <c r="Q15" s="40">
        <f t="shared" ref="Q15:Q21" si="14">$N$14^(1-B3/100)*0.13^(B3/100)</f>
        <v>4.3032577265848886</v>
      </c>
      <c r="R15" s="57">
        <f t="shared" ref="R15:R21" si="15">(O15-C3)/C3*100</f>
        <v>8.8044115487041719</v>
      </c>
      <c r="S15" s="57">
        <f t="shared" ref="S15:S21" si="16">(P15-D3)/D3*100</f>
        <v>8.7729517134702526</v>
      </c>
      <c r="T15" s="57">
        <f t="shared" ref="T15:T21" si="17">(Q15-E3)/E3*100</f>
        <v>7.2913095816285534</v>
      </c>
    </row>
    <row r="16" spans="1:26">
      <c r="A16">
        <v>4</v>
      </c>
      <c r="B16" s="17"/>
      <c r="C16" s="17">
        <v>8.2516100888273805</v>
      </c>
      <c r="D16" s="17">
        <v>14.038590530032508</v>
      </c>
      <c r="E16" s="17"/>
      <c r="F16" s="17"/>
      <c r="H16" s="17">
        <v>2</v>
      </c>
      <c r="I16" s="40">
        <f t="shared" si="9"/>
        <v>5.552680127916763</v>
      </c>
      <c r="J16" s="40">
        <f t="shared" si="10"/>
        <v>5.9170723655900721</v>
      </c>
      <c r="K16" s="40">
        <f t="shared" si="11"/>
        <v>5.7388215802091516</v>
      </c>
      <c r="M16" s="356">
        <v>13.228614004650469</v>
      </c>
      <c r="O16" s="40">
        <f t="shared" si="12"/>
        <v>2.9897778434700739</v>
      </c>
      <c r="P16" s="40">
        <f t="shared" si="13"/>
        <v>4.5522042166421386</v>
      </c>
      <c r="Q16" s="40">
        <f t="shared" si="14"/>
        <v>3.7184011244345516</v>
      </c>
      <c r="R16" s="57">
        <f t="shared" si="15"/>
        <v>-4.4606093841115753</v>
      </c>
      <c r="S16" s="57">
        <f t="shared" si="16"/>
        <v>6.896056936084535</v>
      </c>
      <c r="T16" s="57">
        <f t="shared" si="17"/>
        <v>-9.3890604957830313</v>
      </c>
    </row>
    <row r="17" spans="1:20">
      <c r="A17">
        <v>4.2</v>
      </c>
      <c r="B17" s="17"/>
      <c r="C17" s="17">
        <v>7.5660057543068548</v>
      </c>
      <c r="D17" s="17">
        <v>13.431824339846251</v>
      </c>
      <c r="E17" s="17"/>
      <c r="F17" s="17"/>
      <c r="H17" s="17">
        <v>3</v>
      </c>
      <c r="I17" s="40">
        <f t="shared" si="9"/>
        <v>5.254823568108729</v>
      </c>
      <c r="J17" s="40">
        <f t="shared" si="10"/>
        <v>5.7804876323057011</v>
      </c>
      <c r="K17" s="40">
        <f t="shared" si="11"/>
        <v>5.5212605152589003</v>
      </c>
      <c r="M17" s="356">
        <v>13.223847782622469</v>
      </c>
      <c r="O17" s="40">
        <f t="shared" si="12"/>
        <v>2.9905636072727901</v>
      </c>
      <c r="P17" s="40">
        <f t="shared" si="13"/>
        <v>4.5527109468421774</v>
      </c>
      <c r="Q17" s="40">
        <f t="shared" si="14"/>
        <v>3.7190861301166556</v>
      </c>
      <c r="R17" s="57">
        <f t="shared" si="15"/>
        <v>-7.4763880121653399</v>
      </c>
      <c r="S17" s="57">
        <f t="shared" si="16"/>
        <v>-6.5976458805945981</v>
      </c>
      <c r="T17" s="57">
        <f t="shared" si="17"/>
        <v>-9.5424659760425961</v>
      </c>
    </row>
    <row r="18" spans="1:20">
      <c r="A18">
        <v>4.4000000000000004</v>
      </c>
      <c r="B18" s="17">
        <v>27.290278692618763</v>
      </c>
      <c r="C18" s="17">
        <v>6.8845073618504351</v>
      </c>
      <c r="D18" s="17">
        <v>12.798064410290507</v>
      </c>
      <c r="E18" s="17"/>
      <c r="F18" s="17"/>
      <c r="H18" s="17">
        <v>4</v>
      </c>
      <c r="I18" s="40">
        <f t="shared" si="9"/>
        <v>4.9729446133809212</v>
      </c>
      <c r="J18" s="40">
        <f t="shared" si="10"/>
        <v>5.6470557063918863</v>
      </c>
      <c r="K18" s="40">
        <f t="shared" si="11"/>
        <v>5.3119472789474615</v>
      </c>
      <c r="M18" s="356">
        <v>12.190268421750883</v>
      </c>
      <c r="O18" s="40">
        <f t="shared" si="12"/>
        <v>3.1659321444593855</v>
      </c>
      <c r="P18" s="40">
        <f t="shared" si="13"/>
        <v>4.6639411038953291</v>
      </c>
      <c r="Q18" s="40">
        <f t="shared" si="14"/>
        <v>3.8706538275888445</v>
      </c>
      <c r="R18" s="57">
        <f t="shared" si="15"/>
        <v>-1.4127566885876419</v>
      </c>
      <c r="S18" s="57">
        <f t="shared" si="16"/>
        <v>1.8750377644727958</v>
      </c>
      <c r="T18" s="57">
        <f t="shared" si="17"/>
        <v>-1.6510558845545056</v>
      </c>
    </row>
    <row r="19" spans="1:20">
      <c r="A19">
        <v>4.5999999999999996</v>
      </c>
      <c r="B19" s="17"/>
      <c r="C19" s="17">
        <v>6.2069045825033369</v>
      </c>
      <c r="D19" s="17">
        <v>12.132044355909251</v>
      </c>
      <c r="E19" s="17"/>
      <c r="F19" s="17"/>
      <c r="H19" s="17">
        <v>5</v>
      </c>
      <c r="I19" s="40">
        <f t="shared" si="9"/>
        <v>4.7061861939267731</v>
      </c>
      <c r="J19" s="40">
        <f t="shared" si="10"/>
        <v>5.5167038110889113</v>
      </c>
      <c r="K19" s="40">
        <f t="shared" si="11"/>
        <v>5.1105691927297539</v>
      </c>
      <c r="M19" s="356">
        <v>15.176653953615338</v>
      </c>
      <c r="O19" s="40">
        <f t="shared" si="12"/>
        <v>2.6853076174108947</v>
      </c>
      <c r="P19" s="40">
        <f t="shared" si="13"/>
        <v>4.3497463043377023</v>
      </c>
      <c r="Q19" s="40">
        <f t="shared" si="14"/>
        <v>3.4487315775126697</v>
      </c>
      <c r="R19" s="57">
        <f t="shared" si="15"/>
        <v>-11.726071496072416</v>
      </c>
      <c r="S19" s="57">
        <f t="shared" si="16"/>
        <v>-8.8148105053344263</v>
      </c>
      <c r="T19" s="57">
        <f t="shared" si="17"/>
        <v>-18.771827932842321</v>
      </c>
    </row>
    <row r="20" spans="1:20">
      <c r="A20">
        <v>4.8</v>
      </c>
      <c r="B20" s="17"/>
      <c r="C20" s="17">
        <v>5.5330065278935159</v>
      </c>
      <c r="D20" s="17">
        <v>11.42651649630934</v>
      </c>
      <c r="E20" s="17"/>
      <c r="F20" s="17"/>
      <c r="H20" s="17">
        <v>6</v>
      </c>
      <c r="I20" s="40">
        <f t="shared" si="9"/>
        <v>4.4537372148307979</v>
      </c>
      <c r="J20" s="40">
        <f t="shared" si="10"/>
        <v>5.389360849554703</v>
      </c>
      <c r="K20" s="40">
        <f t="shared" si="11"/>
        <v>4.9168254318317688</v>
      </c>
      <c r="M20" s="356">
        <v>14.1074505680656</v>
      </c>
      <c r="O20" s="40">
        <f t="shared" si="12"/>
        <v>2.84836474829005</v>
      </c>
      <c r="P20" s="40">
        <f t="shared" si="13"/>
        <v>4.4597264506819387</v>
      </c>
      <c r="Q20" s="40">
        <f t="shared" si="14"/>
        <v>3.5942263190047159</v>
      </c>
      <c r="R20" s="57">
        <f t="shared" si="15"/>
        <v>-9.2752264657527146</v>
      </c>
      <c r="S20" s="57">
        <f t="shared" si="16"/>
        <v>-9.0337516901123163</v>
      </c>
      <c r="T20" s="57">
        <f t="shared" si="17"/>
        <v>-11.973819476756843</v>
      </c>
    </row>
    <row r="21" spans="1:20">
      <c r="A21">
        <v>5</v>
      </c>
      <c r="B21" s="17">
        <v>19.246493627687801</v>
      </c>
      <c r="C21" s="17">
        <v>4.8626392186884493</v>
      </c>
      <c r="D21" s="17">
        <v>10.67084236049951</v>
      </c>
      <c r="E21" s="17"/>
      <c r="F21" s="17"/>
      <c r="H21" s="17">
        <v>7</v>
      </c>
      <c r="I21" s="40">
        <f t="shared" si="9"/>
        <v>4.2148300898860338</v>
      </c>
      <c r="J21" s="40">
        <f t="shared" si="10"/>
        <v>5.264957366087037</v>
      </c>
      <c r="K21" s="40">
        <f t="shared" si="11"/>
        <v>4.7304265758692852</v>
      </c>
      <c r="M21" s="356">
        <v>15.051404867421686</v>
      </c>
      <c r="O21" s="40">
        <f t="shared" si="12"/>
        <v>2.7039152341957013</v>
      </c>
      <c r="P21" s="40">
        <f t="shared" si="13"/>
        <v>4.3624880937532939</v>
      </c>
      <c r="Q21" s="40">
        <f t="shared" si="14"/>
        <v>3.4654659399576149</v>
      </c>
      <c r="R21" s="57">
        <f t="shared" si="15"/>
        <v>-9.7456431593675212</v>
      </c>
      <c r="S21" s="57">
        <f t="shared" si="16"/>
        <v>-6.9623669744123156</v>
      </c>
      <c r="T21" s="57">
        <f t="shared" si="17"/>
        <v>-10.676961106332573</v>
      </c>
    </row>
    <row r="22" spans="1:20">
      <c r="A22">
        <v>5.2</v>
      </c>
      <c r="B22" s="17"/>
      <c r="C22" s="17">
        <v>4.1956434707702543</v>
      </c>
      <c r="D22" s="17">
        <v>9.8477815946250828</v>
      </c>
      <c r="H22" s="17">
        <v>8</v>
      </c>
      <c r="I22" s="40">
        <f t="shared" si="9"/>
        <v>3.9887384077023103</v>
      </c>
      <c r="J22" s="40">
        <f t="shared" si="10"/>
        <v>5.1434255082408349</v>
      </c>
      <c r="K22" s="40">
        <f t="shared" si="11"/>
        <v>4.5510941765027972</v>
      </c>
      <c r="M22" s="278"/>
      <c r="O22" s="40"/>
      <c r="P22" s="40"/>
      <c r="Q22" s="40"/>
      <c r="R22" s="57"/>
      <c r="S22" s="57"/>
      <c r="T22" s="57"/>
    </row>
    <row r="23" spans="1:20">
      <c r="A23">
        <v>5.4</v>
      </c>
      <c r="B23" s="17">
        <v>13.952114208767913</v>
      </c>
      <c r="C23" s="17">
        <v>3.5318731167838209</v>
      </c>
      <c r="D23" s="17">
        <v>8.9239622842271142</v>
      </c>
      <c r="H23" s="17">
        <v>9</v>
      </c>
      <c r="I23" s="40">
        <f t="shared" si="9"/>
        <v>3.7747747230090014</v>
      </c>
      <c r="J23" s="40">
        <f t="shared" si="10"/>
        <v>5.024698989819921</v>
      </c>
      <c r="K23" s="40">
        <f t="shared" si="11"/>
        <v>4.3785603414828298</v>
      </c>
      <c r="M23" s="274"/>
      <c r="O23" s="40"/>
      <c r="P23" s="40"/>
      <c r="Q23" s="40"/>
      <c r="R23" s="57"/>
      <c r="S23" s="57"/>
      <c r="T23" s="57"/>
    </row>
    <row r="24" spans="1:20">
      <c r="A24">
        <v>5.8</v>
      </c>
      <c r="B24" s="17">
        <v>9.2465197841867646</v>
      </c>
      <c r="C24" s="17">
        <v>2.347804787369117</v>
      </c>
      <c r="D24" s="17">
        <v>6.9414583110343084</v>
      </c>
      <c r="H24" s="17">
        <v>10</v>
      </c>
      <c r="I24" s="40">
        <f t="shared" si="9"/>
        <v>3.5722884664366075</v>
      </c>
      <c r="J24" s="40">
        <f t="shared" si="10"/>
        <v>4.9087130547230515</v>
      </c>
      <c r="K24" s="40">
        <f t="shared" si="11"/>
        <v>4.212567334464266</v>
      </c>
      <c r="M24" s="278"/>
      <c r="O24" s="40"/>
      <c r="P24" s="40"/>
      <c r="Q24" s="40"/>
      <c r="R24" s="57"/>
      <c r="S24" s="57"/>
      <c r="T24" s="57"/>
    </row>
    <row r="25" spans="1:20">
      <c r="A25">
        <v>6</v>
      </c>
      <c r="B25" s="17">
        <v>7.9998249291892147</v>
      </c>
      <c r="C25" s="17">
        <v>2.0258060352400267</v>
      </c>
      <c r="D25" s="17">
        <v>6.5432274009658222</v>
      </c>
      <c r="H25" s="17">
        <v>11</v>
      </c>
      <c r="I25" s="40">
        <f t="shared" si="9"/>
        <v>3.3806639664217073</v>
      </c>
      <c r="J25" s="40">
        <f t="shared" si="10"/>
        <v>4.795404441624485</v>
      </c>
      <c r="K25" s="40">
        <f t="shared" si="11"/>
        <v>4.0528671899918738</v>
      </c>
      <c r="M25" s="278"/>
      <c r="O25" s="40"/>
      <c r="P25" s="40"/>
      <c r="Q25" s="40"/>
      <c r="R25" s="57"/>
      <c r="S25" s="57"/>
      <c r="T25" s="57"/>
    </row>
    <row r="26" spans="1:20">
      <c r="A26">
        <v>6.2</v>
      </c>
      <c r="B26" s="17">
        <v>7.3342742801115151</v>
      </c>
      <c r="C26" s="17">
        <v>1.8437098107951559</v>
      </c>
      <c r="D26" s="17">
        <v>6.4190241196615023</v>
      </c>
      <c r="H26" s="17">
        <v>12</v>
      </c>
      <c r="I26" s="40">
        <f t="shared" si="9"/>
        <v>3.1993185772207737</v>
      </c>
      <c r="J26" s="40">
        <f t="shared" si="10"/>
        <v>4.6847113494698389</v>
      </c>
      <c r="K26" s="40">
        <f t="shared" si="11"/>
        <v>3.8992213430818827</v>
      </c>
      <c r="M26" s="274"/>
      <c r="O26" s="40"/>
      <c r="P26" s="40"/>
      <c r="Q26" s="40"/>
      <c r="R26" s="57"/>
      <c r="S26" s="57"/>
      <c r="T26" s="57"/>
    </row>
    <row r="27" spans="1:20">
      <c r="H27" s="17">
        <v>13</v>
      </c>
      <c r="I27" s="40">
        <f t="shared" si="9"/>
        <v>3.0277009073409795</v>
      </c>
      <c r="J27" s="40">
        <f t="shared" ref="J27:J30" si="18">$G$14^(1-H27/100)*0.6^(H27/100)</f>
        <v>4.5765734037684078</v>
      </c>
      <c r="K27" s="40">
        <f t="shared" ref="K27:K30" si="19">$G$14^(1-H27/100)*0.13^(H27/100)</f>
        <v>3.7514002728462876</v>
      </c>
      <c r="M27" s="274"/>
      <c r="O27" s="40"/>
      <c r="P27" s="40"/>
      <c r="Q27" s="40"/>
      <c r="R27" s="57"/>
      <c r="S27" s="57"/>
      <c r="T27" s="57"/>
    </row>
    <row r="28" spans="1:20">
      <c r="H28" s="17">
        <v>14</v>
      </c>
      <c r="I28" s="40">
        <f t="shared" si="9"/>
        <v>2.8652891430014065</v>
      </c>
      <c r="J28" s="40">
        <f t="shared" si="18"/>
        <v>4.4709316236635734</v>
      </c>
      <c r="K28" s="40">
        <f t="shared" si="19"/>
        <v>3.6091831596274866</v>
      </c>
    </row>
    <row r="29" spans="1:20">
      <c r="H29" s="17">
        <v>15</v>
      </c>
      <c r="I29" s="40">
        <f t="shared" si="9"/>
        <v>2.7115894615270655</v>
      </c>
      <c r="J29" s="40">
        <f t="shared" si="18"/>
        <v>4.3677283897633137</v>
      </c>
      <c r="K29" s="40">
        <f t="shared" si="19"/>
        <v>3.4723575551310928</v>
      </c>
    </row>
    <row r="30" spans="1:20">
      <c r="H30" s="17">
        <v>16</v>
      </c>
      <c r="I30" s="40">
        <f t="shared" si="9"/>
        <v>2.5661345298515417</v>
      </c>
      <c r="J30" s="40">
        <f t="shared" si="18"/>
        <v>4.2669074127133033</v>
      </c>
      <c r="K30" s="40">
        <f t="shared" si="19"/>
        <v>3.3407190650641403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F64008-33DF-E041-B46D-4DA362B5BEDB}">
  <dimension ref="A1:Z27"/>
  <sheetViews>
    <sheetView zoomScale="109" workbookViewId="0">
      <selection activeCell="L30" sqref="L30"/>
    </sheetView>
  </sheetViews>
  <sheetFormatPr baseColWidth="10" defaultRowHeight="15"/>
  <cols>
    <col min="8" max="8" width="11.83203125" bestFit="1" customWidth="1"/>
  </cols>
  <sheetData>
    <row r="1" spans="1:26">
      <c r="B1" t="s">
        <v>245</v>
      </c>
      <c r="C1" t="s">
        <v>246</v>
      </c>
      <c r="D1" t="s">
        <v>247</v>
      </c>
      <c r="E1" t="s">
        <v>248</v>
      </c>
      <c r="G1" t="s">
        <v>249</v>
      </c>
      <c r="H1" t="s">
        <v>246</v>
      </c>
      <c r="I1" t="s">
        <v>247</v>
      </c>
      <c r="J1" t="s">
        <v>250</v>
      </c>
      <c r="K1" t="s">
        <v>251</v>
      </c>
      <c r="L1" t="s">
        <v>246</v>
      </c>
      <c r="M1" t="s">
        <v>247</v>
      </c>
      <c r="N1" t="s">
        <v>250</v>
      </c>
      <c r="P1" t="s">
        <v>253</v>
      </c>
      <c r="Q1" t="s">
        <v>246</v>
      </c>
      <c r="R1" t="s">
        <v>247</v>
      </c>
      <c r="S1" t="s">
        <v>250</v>
      </c>
      <c r="V1" t="s">
        <v>254</v>
      </c>
      <c r="W1" t="s">
        <v>246</v>
      </c>
      <c r="X1" t="s">
        <v>247</v>
      </c>
      <c r="Y1" t="s">
        <v>250</v>
      </c>
    </row>
    <row r="2" spans="1:26">
      <c r="A2" s="119" t="s">
        <v>90</v>
      </c>
      <c r="B2" s="413">
        <v>13.963099839196577</v>
      </c>
      <c r="C2" s="408">
        <v>3.8477000000000015</v>
      </c>
      <c r="D2" s="408">
        <v>5.2168666666666663</v>
      </c>
      <c r="E2" s="408">
        <v>4.5866333333333325</v>
      </c>
      <c r="G2" s="274">
        <v>7.81</v>
      </c>
      <c r="H2" s="40">
        <f>$G$2^(1-B2/100)*0.025^(B2/100)</f>
        <v>3.5019669470892865</v>
      </c>
      <c r="I2" s="40">
        <f>$G$2^(1-B2/100)*0.6^(B2/100)</f>
        <v>5.4579847313340544</v>
      </c>
      <c r="J2" s="40">
        <f>$G$2^(1-B2/100)*0.13^(B2/100)</f>
        <v>4.4084742098082064</v>
      </c>
      <c r="L2" s="17">
        <f>ABS(H2-C2)</f>
        <v>0.34573305291071499</v>
      </c>
      <c r="M2" s="17">
        <f t="shared" ref="M2:N4" si="0">ABS(I2-D2)</f>
        <v>0.24111806466738805</v>
      </c>
      <c r="N2" s="17">
        <f t="shared" si="0"/>
        <v>0.17815912352512608</v>
      </c>
      <c r="Q2" s="17">
        <f>SQRT((((H2-C2)/C2))^2)</f>
        <v>8.9854472258937765E-2</v>
      </c>
      <c r="R2" s="17">
        <f>SQRT((((I2-D2)/D2))^2)</f>
        <v>4.621894329943671E-2</v>
      </c>
      <c r="S2" s="17">
        <f t="shared" ref="S2:S4" si="1">SQRT((((J2-E2)/E2))^2)</f>
        <v>3.8843114453984286E-2</v>
      </c>
      <c r="W2" s="17">
        <f>SQRT(((ABS(H2-C2)/C2)))</f>
        <v>0.29975735563775208</v>
      </c>
      <c r="X2" s="17">
        <f t="shared" ref="X2:Y4" si="2">SQRT(((ABS(I2-D2)/D2)))</f>
        <v>0.21498591418843402</v>
      </c>
      <c r="Y2" s="17">
        <f t="shared" si="2"/>
        <v>0.19708656588916529</v>
      </c>
    </row>
    <row r="3" spans="1:26">
      <c r="A3" s="119" t="s">
        <v>90</v>
      </c>
      <c r="B3" s="413">
        <v>10.217418078809521</v>
      </c>
      <c r="C3" s="408">
        <v>4.5513416666666666</v>
      </c>
      <c r="D3" s="408">
        <v>5.9893666666666672</v>
      </c>
      <c r="E3" s="408">
        <v>5.3636833333333334</v>
      </c>
      <c r="H3" s="40">
        <f t="shared" ref="H3:H4" si="3">$G$2^(1-B3/100)*0.025^(B3/100)</f>
        <v>4.3426615010081102</v>
      </c>
      <c r="I3" s="40">
        <f t="shared" ref="I3:I4" si="4">$G$2^(1-B3/100)*0.6^(B3/100)</f>
        <v>6.0086641693590108</v>
      </c>
      <c r="J3" s="40">
        <f t="shared" ref="J3:J4" si="5">$G$2^(1-B3/100)*0.13^(B3/100)</f>
        <v>5.1394072597409375</v>
      </c>
      <c r="L3" s="17">
        <f t="shared" ref="L3:L4" si="6">ABS(H3-C3)</f>
        <v>0.2086801656585564</v>
      </c>
      <c r="M3" s="17">
        <f t="shared" si="0"/>
        <v>1.9297502692343649E-2</v>
      </c>
      <c r="N3" s="17">
        <f t="shared" si="0"/>
        <v>0.22427607359239587</v>
      </c>
      <c r="Q3" s="17">
        <f t="shared" ref="Q3:R4" si="7">SQRT((((H3-C3)/C3))^2)</f>
        <v>4.5850252725893589E-2</v>
      </c>
      <c r="R3" s="17">
        <f>SQRT((((I3-D3)/D3))^2)</f>
        <v>3.2219604786833857E-3</v>
      </c>
      <c r="S3" s="17">
        <f t="shared" si="1"/>
        <v>4.1813817045947131E-2</v>
      </c>
      <c r="W3" s="17">
        <f t="shared" ref="W3:W4" si="8">SQRT(((ABS(H3-C3)/C3)))</f>
        <v>0.21412672118606213</v>
      </c>
      <c r="X3" s="17">
        <f t="shared" si="2"/>
        <v>5.6762315656458076E-2</v>
      </c>
      <c r="Y3" s="17">
        <f t="shared" si="2"/>
        <v>0.20448427090108209</v>
      </c>
    </row>
    <row r="4" spans="1:26">
      <c r="A4" s="119" t="s">
        <v>90</v>
      </c>
      <c r="B4" s="409">
        <v>9.01241594152979</v>
      </c>
      <c r="C4" s="408">
        <v>4.7049000000000003</v>
      </c>
      <c r="D4" s="408">
        <v>5.7357833333333321</v>
      </c>
      <c r="E4" s="408">
        <v>5.0410500000000003</v>
      </c>
      <c r="H4" s="40">
        <f t="shared" si="3"/>
        <v>4.6539027061682408</v>
      </c>
      <c r="I4" s="40">
        <f t="shared" si="4"/>
        <v>6.1973735992451999</v>
      </c>
      <c r="J4" s="40">
        <f t="shared" si="5"/>
        <v>5.3994123956764106</v>
      </c>
      <c r="L4" s="17">
        <f t="shared" si="6"/>
        <v>5.0997293831759549E-2</v>
      </c>
      <c r="M4" s="17">
        <f t="shared" si="0"/>
        <v>0.4615902659118678</v>
      </c>
      <c r="N4" s="17">
        <f t="shared" si="0"/>
        <v>0.35836239567641037</v>
      </c>
      <c r="Q4" s="17">
        <f t="shared" si="7"/>
        <v>1.0839187619664509E-2</v>
      </c>
      <c r="R4" s="17">
        <f t="shared" si="7"/>
        <v>8.0475540843628082E-2</v>
      </c>
      <c r="S4" s="17">
        <f t="shared" si="1"/>
        <v>7.1088839760845526E-2</v>
      </c>
      <c r="W4" s="17">
        <f t="shared" si="8"/>
        <v>0.10411141925679675</v>
      </c>
      <c r="X4" s="17">
        <f t="shared" si="2"/>
        <v>0.28368211230817514</v>
      </c>
      <c r="Y4" s="17">
        <f t="shared" si="2"/>
        <v>0.26662490461478938</v>
      </c>
    </row>
    <row r="5" spans="1:26">
      <c r="K5" t="s">
        <v>252</v>
      </c>
      <c r="L5" s="17">
        <f>SUM(L2:L4)</f>
        <v>0.60541051240103094</v>
      </c>
      <c r="M5" s="17">
        <f>SUM(M2:M4)</f>
        <v>0.72200583327159951</v>
      </c>
      <c r="N5" s="17">
        <f>SUM(N2:N4)</f>
        <v>0.76079759279393233</v>
      </c>
      <c r="O5" s="17">
        <f>SUM(L5:N5)</f>
        <v>2.0882139384665628</v>
      </c>
      <c r="Q5" s="17">
        <f>SUM(Q2:Q4)</f>
        <v>0.14654391260449587</v>
      </c>
      <c r="R5" s="17">
        <f>SUM(R2:R4)</f>
        <v>0.12991644462174817</v>
      </c>
      <c r="S5" s="17">
        <f>SUM(S2:S4)</f>
        <v>0.15174577126077693</v>
      </c>
      <c r="T5" s="17">
        <f>SUM(Q5:S5)</f>
        <v>0.428206128487021</v>
      </c>
      <c r="W5" s="17">
        <f>SUM(W2:W4)</f>
        <v>0.617995496080611</v>
      </c>
      <c r="X5" s="17">
        <f>SUM(X2:X4)</f>
        <v>0.5554303421530673</v>
      </c>
      <c r="Y5" s="17">
        <f>SUM(Y2:Y4)</f>
        <v>0.66819574140503679</v>
      </c>
      <c r="Z5" s="17">
        <f>SUM(W5:Y5)</f>
        <v>1.8416215796387152</v>
      </c>
    </row>
    <row r="8" spans="1:26">
      <c r="A8" t="s">
        <v>258</v>
      </c>
      <c r="B8" t="s">
        <v>255</v>
      </c>
      <c r="C8" t="s">
        <v>256</v>
      </c>
      <c r="D8" t="s">
        <v>257</v>
      </c>
      <c r="E8" s="638"/>
      <c r="G8" t="s">
        <v>261</v>
      </c>
      <c r="H8" t="s">
        <v>259</v>
      </c>
      <c r="I8" t="s">
        <v>246</v>
      </c>
      <c r="J8" t="s">
        <v>247</v>
      </c>
      <c r="K8" t="s">
        <v>250</v>
      </c>
      <c r="N8" t="s">
        <v>249</v>
      </c>
      <c r="O8" t="s">
        <v>246</v>
      </c>
      <c r="P8" t="s">
        <v>247</v>
      </c>
      <c r="Q8" t="s">
        <v>250</v>
      </c>
    </row>
    <row r="9" spans="1:26">
      <c r="A9">
        <v>5</v>
      </c>
      <c r="B9" s="17">
        <v>14.72</v>
      </c>
      <c r="C9" s="17">
        <v>2.9654380990037223</v>
      </c>
      <c r="D9" s="17">
        <v>5.158846807066169</v>
      </c>
      <c r="F9" s="17"/>
      <c r="G9" s="17">
        <v>7.81</v>
      </c>
      <c r="H9" s="17">
        <v>0</v>
      </c>
      <c r="I9" s="40">
        <f>$G$9^(1-H9/100)*0.025^(H9/100)</f>
        <v>7.81</v>
      </c>
      <c r="J9" s="40">
        <f>$G$9^(1-H9/100)*0.6^(H9/100)</f>
        <v>7.81</v>
      </c>
      <c r="K9" s="40">
        <f>$G$9^(1-H9/100)*0.13^(H9/100)</f>
        <v>7.81</v>
      </c>
      <c r="M9" s="413">
        <v>13.963099839196577</v>
      </c>
      <c r="N9" s="274">
        <v>8</v>
      </c>
      <c r="O9" s="40">
        <f>$G$2^(1-B2/100)*0.025^(B2/100)</f>
        <v>3.5019669470892865</v>
      </c>
      <c r="P9" s="40">
        <f>$G$2^(1-B2/100)*0.6^(B2/100)</f>
        <v>5.4579847313340544</v>
      </c>
      <c r="Q9" s="40">
        <f>$G$2^(1-B2/100)*0.13^(B2/100)</f>
        <v>4.4084742098082064</v>
      </c>
      <c r="R9" s="57">
        <f t="shared" ref="R9:T11" si="9">(O9-C2)/C2*100</f>
        <v>-8.9854472258937772</v>
      </c>
      <c r="S9" s="57">
        <f t="shared" si="9"/>
        <v>4.6218943299436708</v>
      </c>
      <c r="T9" s="57">
        <f t="shared" si="9"/>
        <v>-3.8843114453984287</v>
      </c>
    </row>
    <row r="10" spans="1:26">
      <c r="A10">
        <v>5.5</v>
      </c>
      <c r="B10" s="17">
        <v>12.03</v>
      </c>
      <c r="C10" s="17">
        <v>2.4314072957445427</v>
      </c>
      <c r="D10" s="17">
        <v>4.6658973172892484</v>
      </c>
      <c r="E10" s="17"/>
      <c r="F10" s="17"/>
      <c r="H10" s="17">
        <v>1</v>
      </c>
      <c r="I10" s="40">
        <f t="shared" ref="I10:I27" si="10">$G$9^(1-H10/100)*0.025^(H10/100)</f>
        <v>7.3740134196597502</v>
      </c>
      <c r="J10" s="40">
        <f t="shared" ref="J10:J21" si="11">$G$9^(1-H10/100)*0.6^(H10/100)</f>
        <v>7.6121271864805635</v>
      </c>
      <c r="K10" s="40">
        <f t="shared" ref="K10:K21" si="12">$G$9^(1-H10/100)*0.13^(H10/100)</f>
        <v>7.4965934142810449</v>
      </c>
      <c r="M10" s="413">
        <v>10.217418078809521</v>
      </c>
      <c r="O10" s="40">
        <f>$G$2^(1-B3/100)*0.025^(B3/100)</f>
        <v>4.3426615010081102</v>
      </c>
      <c r="P10" s="40">
        <f>$G$2^(1-B3/100)*0.6^(B3/100)</f>
        <v>6.0086641693590108</v>
      </c>
      <c r="Q10" s="40">
        <f>$G$2^(1-B3/100)*0.13^(B3/100)</f>
        <v>5.1394072597409375</v>
      </c>
      <c r="R10" s="57">
        <f t="shared" si="9"/>
        <v>-4.585025272589359</v>
      </c>
      <c r="S10" s="57">
        <f t="shared" si="9"/>
        <v>0.32219604786833855</v>
      </c>
      <c r="T10" s="57">
        <f t="shared" si="9"/>
        <v>-4.1813817045947133</v>
      </c>
    </row>
    <row r="11" spans="1:26">
      <c r="A11">
        <v>6</v>
      </c>
      <c r="B11" s="17">
        <v>9.3699999999999992</v>
      </c>
      <c r="C11" s="17">
        <v>1.902687824339607</v>
      </c>
      <c r="D11" s="17">
        <v>4.1171155069118086</v>
      </c>
      <c r="E11" s="17"/>
      <c r="F11" s="17"/>
      <c r="H11" s="17">
        <v>2</v>
      </c>
      <c r="I11" s="40">
        <f t="shared" si="10"/>
        <v>6.9623654178389396</v>
      </c>
      <c r="J11" s="40">
        <f t="shared" si="11"/>
        <v>7.4192676444502599</v>
      </c>
      <c r="K11" s="40">
        <f t="shared" si="12"/>
        <v>7.1957634851526189</v>
      </c>
      <c r="M11" s="409">
        <v>9.01241594152979</v>
      </c>
      <c r="O11" s="40">
        <f>$G$2^(1-B4/100)*0.025^(B4/100)</f>
        <v>4.6539027061682408</v>
      </c>
      <c r="P11" s="40">
        <f>$G$2^(1-B4/100)*0.6^(B4/100)</f>
        <v>6.1973735992451999</v>
      </c>
      <c r="Q11" s="40">
        <f>$G$2^(1-B4/100)*0.13^(B4/100)</f>
        <v>5.3994123956764106</v>
      </c>
      <c r="R11" s="57">
        <f t="shared" si="9"/>
        <v>-1.083918761966451</v>
      </c>
      <c r="S11" s="57">
        <f t="shared" si="9"/>
        <v>8.0475540843628082</v>
      </c>
      <c r="T11" s="57">
        <f t="shared" si="9"/>
        <v>7.1088839760845524</v>
      </c>
    </row>
    <row r="12" spans="1:26">
      <c r="A12">
        <v>6.5</v>
      </c>
      <c r="B12" s="17">
        <v>6.74</v>
      </c>
      <c r="C12" s="17">
        <v>1.3787878593795502</v>
      </c>
      <c r="D12" s="17">
        <v>3.4808852611937127</v>
      </c>
      <c r="E12" s="17"/>
      <c r="F12" s="17"/>
      <c r="H12" s="17">
        <v>3</v>
      </c>
      <c r="I12" s="40">
        <f t="shared" si="10"/>
        <v>6.5736973141766066</v>
      </c>
      <c r="J12" s="40">
        <f t="shared" si="11"/>
        <v>7.2312943585269442</v>
      </c>
      <c r="K12" s="40">
        <f t="shared" si="12"/>
        <v>6.9070055254185831</v>
      </c>
      <c r="M12" s="278"/>
      <c r="O12" s="40"/>
      <c r="P12" s="40"/>
      <c r="Q12" s="40"/>
      <c r="R12" s="57"/>
      <c r="S12" s="57"/>
      <c r="T12" s="57"/>
    </row>
    <row r="13" spans="1:26">
      <c r="A13">
        <v>7</v>
      </c>
      <c r="B13" s="17">
        <v>4.1207205640442268</v>
      </c>
      <c r="C13" s="17">
        <v>0.85929546219190822</v>
      </c>
      <c r="D13" s="17">
        <v>2.6648194372666483</v>
      </c>
      <c r="E13" s="17"/>
      <c r="F13" s="17"/>
      <c r="H13" s="17">
        <v>4</v>
      </c>
      <c r="I13" s="40">
        <f t="shared" si="10"/>
        <v>6.2067262754826587</v>
      </c>
      <c r="J13" s="40">
        <f t="shared" si="11"/>
        <v>7.0480835313683077</v>
      </c>
      <c r="K13" s="40">
        <f t="shared" si="12"/>
        <v>6.6298351004168676</v>
      </c>
      <c r="M13" s="278"/>
      <c r="O13" s="40"/>
      <c r="P13" s="40"/>
      <c r="Q13" s="40"/>
      <c r="R13" s="57"/>
      <c r="S13" s="57"/>
      <c r="T13" s="57"/>
    </row>
    <row r="14" spans="1:26">
      <c r="A14">
        <v>7.5</v>
      </c>
      <c r="B14" s="17">
        <v>2.4355879820705737</v>
      </c>
      <c r="C14" s="17">
        <v>0.51207745183237408</v>
      </c>
      <c r="D14" s="17">
        <v>2.0558873680305778</v>
      </c>
      <c r="E14" s="17"/>
      <c r="F14" s="17"/>
      <c r="H14" s="17">
        <v>5</v>
      </c>
      <c r="I14" s="40">
        <f t="shared" si="10"/>
        <v>5.860241081634304</v>
      </c>
      <c r="J14" s="40">
        <f t="shared" si="11"/>
        <v>6.8695145021401602</v>
      </c>
      <c r="K14" s="40">
        <f t="shared" si="12"/>
        <v>6.3637872153078616</v>
      </c>
      <c r="M14" s="278"/>
      <c r="O14" s="40"/>
      <c r="P14" s="40"/>
      <c r="Q14" s="40"/>
      <c r="R14" s="57"/>
      <c r="S14" s="57"/>
      <c r="T14" s="57"/>
    </row>
    <row r="15" spans="1:26">
      <c r="A15">
        <v>7.6</v>
      </c>
      <c r="B15" s="17">
        <v>2.3108794750371819</v>
      </c>
      <c r="C15" s="17">
        <v>0.48289561411109677</v>
      </c>
      <c r="D15" s="17">
        <v>2.0224349913106505</v>
      </c>
      <c r="E15" s="17"/>
      <c r="F15" s="17"/>
      <c r="H15" s="17">
        <v>6</v>
      </c>
      <c r="I15" s="40">
        <f t="shared" si="10"/>
        <v>5.5330981278377385</v>
      </c>
      <c r="J15" s="40">
        <f t="shared" si="11"/>
        <v>6.695469667050399</v>
      </c>
      <c r="K15" s="40">
        <f t="shared" si="12"/>
        <v>6.108415534976035</v>
      </c>
      <c r="M15" s="274"/>
      <c r="O15" s="40"/>
      <c r="P15" s="40"/>
      <c r="Q15" s="40"/>
      <c r="R15" s="57"/>
      <c r="S15" s="57"/>
      <c r="T15" s="57"/>
    </row>
    <row r="16" spans="1:26">
      <c r="A16">
        <v>7.7</v>
      </c>
      <c r="B16" s="17">
        <v>2.1863647237948642</v>
      </c>
      <c r="C16" s="17">
        <v>0.4537596281780466</v>
      </c>
      <c r="D16" s="17">
        <v>1.9466971724684161</v>
      </c>
      <c r="E16" s="17"/>
      <c r="F16" s="17"/>
      <c r="H16" s="17">
        <v>7</v>
      </c>
      <c r="I16" s="40">
        <f t="shared" si="10"/>
        <v>5.2242176500601447</v>
      </c>
      <c r="J16" s="40">
        <f t="shared" si="11"/>
        <v>6.5258344018963266</v>
      </c>
      <c r="K16" s="40">
        <f t="shared" si="12"/>
        <v>5.8632916352360276</v>
      </c>
      <c r="M16" s="274"/>
      <c r="O16" s="40"/>
      <c r="P16" s="40"/>
      <c r="Q16" s="40"/>
      <c r="R16" s="57"/>
      <c r="S16" s="57"/>
      <c r="T16" s="57"/>
    </row>
    <row r="17" spans="1:20">
      <c r="A17">
        <v>7.8</v>
      </c>
      <c r="B17" s="17">
        <v>2.086820079542949</v>
      </c>
      <c r="C17" s="17">
        <v>0.42880601986335004</v>
      </c>
      <c r="D17" s="17">
        <v>1.8380189894096213</v>
      </c>
      <c r="H17" s="17">
        <v>8</v>
      </c>
      <c r="I17" s="40">
        <f t="shared" si="10"/>
        <v>4.9325801611737328</v>
      </c>
      <c r="J17" s="40">
        <f t="shared" si="11"/>
        <v>6.3604969865742866</v>
      </c>
      <c r="K17" s="40">
        <f t="shared" si="12"/>
        <v>5.6280042840870097</v>
      </c>
      <c r="M17" s="278"/>
      <c r="O17" s="40"/>
      <c r="P17" s="40"/>
      <c r="Q17" s="40"/>
      <c r="R17" s="57"/>
      <c r="S17" s="57"/>
      <c r="T17" s="57"/>
    </row>
    <row r="18" spans="1:20">
      <c r="A18">
        <v>7.81</v>
      </c>
      <c r="B18" s="17">
        <v>2.0882139384665628</v>
      </c>
      <c r="C18" s="17">
        <v>0.428206128487021</v>
      </c>
      <c r="D18" s="17">
        <v>1.8416215796387152</v>
      </c>
      <c r="H18" s="17">
        <v>9</v>
      </c>
      <c r="I18" s="40">
        <f t="shared" si="10"/>
        <v>4.6572230860489823</v>
      </c>
      <c r="J18" s="40">
        <f t="shared" si="11"/>
        <v>6.1993485315018981</v>
      </c>
      <c r="K18" s="40">
        <f t="shared" si="12"/>
        <v>5.4021587518094982</v>
      </c>
      <c r="M18" s="274"/>
      <c r="O18" s="40"/>
      <c r="P18" s="40"/>
      <c r="Q18" s="40"/>
      <c r="R18" s="57"/>
      <c r="S18" s="57"/>
      <c r="T18" s="57"/>
    </row>
    <row r="19" spans="1:20">
      <c r="A19">
        <v>8</v>
      </c>
      <c r="B19" s="17">
        <v>2.2185230326333465</v>
      </c>
      <c r="C19" s="17">
        <v>0.43889982459038202</v>
      </c>
      <c r="D19" s="17">
        <v>1.8612645071294487</v>
      </c>
      <c r="H19" s="17">
        <v>10</v>
      </c>
      <c r="I19" s="40">
        <f t="shared" si="10"/>
        <v>4.3972375844909601</v>
      </c>
      <c r="J19" s="40">
        <f t="shared" si="11"/>
        <v>6.0422829059044778</v>
      </c>
      <c r="K19" s="40">
        <f t="shared" si="12"/>
        <v>5.1853761487472205</v>
      </c>
      <c r="M19" s="278"/>
      <c r="O19" s="40"/>
      <c r="P19" s="40"/>
      <c r="Q19" s="40"/>
      <c r="R19" s="57"/>
      <c r="S19" s="57"/>
      <c r="T19" s="57"/>
    </row>
    <row r="20" spans="1:20">
      <c r="A20">
        <v>8.5</v>
      </c>
      <c r="B20" s="17">
        <v>3.7695371111147749</v>
      </c>
      <c r="C20" s="17">
        <v>0.71816876513963535</v>
      </c>
      <c r="D20" s="17">
        <v>2.3920272111891538</v>
      </c>
      <c r="H20" s="17">
        <v>11</v>
      </c>
      <c r="I20" s="40">
        <f t="shared" si="10"/>
        <v>4.1517655515324678</v>
      </c>
      <c r="J20" s="40">
        <f t="shared" si="11"/>
        <v>5.889196667918343</v>
      </c>
      <c r="K20" s="40">
        <f t="shared" si="12"/>
        <v>4.9772927896630508</v>
      </c>
      <c r="M20" s="278"/>
      <c r="O20" s="40"/>
      <c r="P20" s="40"/>
      <c r="Q20" s="40"/>
      <c r="R20" s="57"/>
      <c r="S20" s="57"/>
      <c r="T20" s="57"/>
    </row>
    <row r="21" spans="1:20">
      <c r="A21">
        <v>9</v>
      </c>
      <c r="B21" s="17">
        <v>6.14915859753809</v>
      </c>
      <c r="C21" s="17">
        <v>1.1809114523000808</v>
      </c>
      <c r="D21" s="17">
        <v>3.1482204309981041</v>
      </c>
      <c r="H21" s="17">
        <v>12</v>
      </c>
      <c r="I21" s="40">
        <f t="shared" si="10"/>
        <v>3.9199967851832889</v>
      </c>
      <c r="J21" s="40">
        <f t="shared" si="11"/>
        <v>5.7399889964650415</v>
      </c>
      <c r="K21" s="40">
        <f t="shared" si="12"/>
        <v>4.7775595836026321</v>
      </c>
      <c r="M21" s="274"/>
      <c r="O21" s="40"/>
      <c r="P21" s="40"/>
      <c r="Q21" s="40"/>
      <c r="R21" s="57"/>
      <c r="S21" s="57"/>
      <c r="T21" s="57"/>
    </row>
    <row r="22" spans="1:20">
      <c r="H22" s="17">
        <v>13</v>
      </c>
      <c r="I22" s="40">
        <f t="shared" si="10"/>
        <v>3.7011663122874086</v>
      </c>
      <c r="J22" s="40">
        <f t="shared" ref="J22:J27" si="13">$G$9^(1-H22/100)*0.6^(H22/100)</f>
        <v>5.5945616248515799</v>
      </c>
      <c r="K22" s="40">
        <f t="shared" ref="K22:K27" si="14">$G$9^(1-H22/100)*0.13^(H22/100)</f>
        <v>4.5858414482420988</v>
      </c>
      <c r="M22" s="274"/>
      <c r="O22" s="40"/>
      <c r="P22" s="40"/>
      <c r="Q22" s="40"/>
      <c r="R22" s="57"/>
      <c r="S22" s="57"/>
      <c r="T22" s="57"/>
    </row>
    <row r="23" spans="1:20">
      <c r="H23" s="17">
        <v>14</v>
      </c>
      <c r="I23" s="40">
        <f t="shared" si="10"/>
        <v>3.4945518636619637</v>
      </c>
      <c r="J23" s="40">
        <f t="shared" si="13"/>
        <v>5.452818776052955</v>
      </c>
      <c r="K23" s="40">
        <f t="shared" si="14"/>
        <v>4.4018167477373566</v>
      </c>
    </row>
    <row r="24" spans="1:20">
      <c r="H24" s="17">
        <v>15</v>
      </c>
      <c r="I24" s="40">
        <f t="shared" si="10"/>
        <v>3.2994714901844198</v>
      </c>
      <c r="J24" s="40">
        <f t="shared" si="13"/>
        <v>5.3146670996343639</v>
      </c>
      <c r="K24" s="40">
        <f t="shared" si="14"/>
        <v>4.2251767531318665</v>
      </c>
    </row>
    <row r="25" spans="1:20">
      <c r="H25" s="17">
        <v>16</v>
      </c>
      <c r="I25" s="40">
        <f t="shared" si="10"/>
        <v>3.1152813119596243</v>
      </c>
      <c r="J25" s="40">
        <f t="shared" si="13"/>
        <v>5.1800156102715178</v>
      </c>
      <c r="K25" s="40">
        <f t="shared" si="14"/>
        <v>4.0556251244176336</v>
      </c>
    </row>
    <row r="26" spans="1:20">
      <c r="H26" s="17">
        <v>17</v>
      </c>
      <c r="I26" s="40">
        <f t="shared" si="10"/>
        <v>2.9413733931377091</v>
      </c>
      <c r="J26" s="40">
        <f t="shared" si="13"/>
        <v>5.0487756278286211</v>
      </c>
      <c r="K26" s="40">
        <f t="shared" si="14"/>
        <v>3.8928774133805351</v>
      </c>
    </row>
    <row r="27" spans="1:20">
      <c r="H27" s="17">
        <v>18</v>
      </c>
      <c r="I27" s="40">
        <f t="shared" si="10"/>
        <v>2.7771737353684522</v>
      </c>
      <c r="J27" s="40">
        <f t="shared" si="13"/>
        <v>4.9208607189545122</v>
      </c>
      <c r="K27" s="40">
        <f t="shared" si="14"/>
        <v>3.7366605863958973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4B0735-2A34-894F-B795-CF4C55CA8F58}">
  <dimension ref="A1:Z51"/>
  <sheetViews>
    <sheetView topLeftCell="A13" zoomScale="110" workbookViewId="0">
      <selection activeCell="N15" sqref="N15"/>
    </sheetView>
  </sheetViews>
  <sheetFormatPr baseColWidth="10" defaultRowHeight="15"/>
  <cols>
    <col min="8" max="8" width="11.83203125" bestFit="1" customWidth="1"/>
  </cols>
  <sheetData>
    <row r="1" spans="1:26">
      <c r="B1" t="s">
        <v>245</v>
      </c>
      <c r="C1" t="s">
        <v>246</v>
      </c>
      <c r="D1" t="s">
        <v>247</v>
      </c>
      <c r="E1" t="s">
        <v>248</v>
      </c>
      <c r="G1" t="s">
        <v>249</v>
      </c>
      <c r="H1" t="s">
        <v>246</v>
      </c>
      <c r="I1" t="s">
        <v>247</v>
      </c>
      <c r="J1" t="s">
        <v>250</v>
      </c>
      <c r="K1" t="s">
        <v>263</v>
      </c>
      <c r="L1" t="s">
        <v>246</v>
      </c>
      <c r="M1" t="s">
        <v>247</v>
      </c>
      <c r="N1" t="s">
        <v>250</v>
      </c>
      <c r="P1" t="s">
        <v>253</v>
      </c>
      <c r="Q1" t="s">
        <v>246</v>
      </c>
      <c r="R1" t="s">
        <v>247</v>
      </c>
      <c r="S1" t="s">
        <v>250</v>
      </c>
      <c r="V1" t="s">
        <v>254</v>
      </c>
      <c r="W1" t="s">
        <v>246</v>
      </c>
      <c r="X1" t="s">
        <v>247</v>
      </c>
      <c r="Y1" t="s">
        <v>250</v>
      </c>
    </row>
    <row r="2" spans="1:26">
      <c r="A2" s="103" t="s">
        <v>92</v>
      </c>
      <c r="B2" s="440">
        <v>9.6611597604646153</v>
      </c>
      <c r="C2" s="439">
        <v>3.8789083333333334</v>
      </c>
      <c r="D2" s="439">
        <v>5.3811666666666662</v>
      </c>
      <c r="E2" s="439">
        <v>4.7176</v>
      </c>
      <c r="G2" s="274">
        <v>6.95</v>
      </c>
      <c r="H2" s="40">
        <f t="shared" ref="H2:H9" si="0">$G$2^(1-B2/100)*0.025^(B2/100)</f>
        <v>4.0351690351276845</v>
      </c>
      <c r="I2" s="40">
        <f t="shared" ref="I2:I9" si="1">$G$2^(1-B2/100)*0.6^(B2/100)</f>
        <v>5.4853727577194826</v>
      </c>
      <c r="J2" s="40">
        <f t="shared" ref="J2:J9" si="2">$G$2^(1-B2/100)*0.13^(B2/100)</f>
        <v>4.7319043704448882</v>
      </c>
      <c r="L2" s="17">
        <f t="shared" ref="L2:N9" si="3">ABS(H2-C2)</f>
        <v>0.15626070179435114</v>
      </c>
      <c r="M2" s="17">
        <f t="shared" si="3"/>
        <v>0.10420609105281642</v>
      </c>
      <c r="N2" s="17">
        <f t="shared" si="3"/>
        <v>1.4304370444888193E-2</v>
      </c>
      <c r="Q2" s="17">
        <f t="shared" ref="Q2:S9" si="4">SQRT((((H2-C2)/C2))^2)</f>
        <v>4.0284711152240291E-2</v>
      </c>
      <c r="R2" s="17">
        <f t="shared" si="4"/>
        <v>1.9364962564403586E-2</v>
      </c>
      <c r="S2" s="17">
        <f t="shared" si="4"/>
        <v>3.0321287190283601E-3</v>
      </c>
      <c r="W2" s="17">
        <f t="shared" ref="W2:Y9" si="5">SQRT(((ABS(H2-C2)/C2)))</f>
        <v>0.20071051579884969</v>
      </c>
      <c r="X2" s="17">
        <f t="shared" si="5"/>
        <v>0.13915804886676009</v>
      </c>
      <c r="Y2" s="17">
        <f t="shared" si="5"/>
        <v>5.5064768400751127E-2</v>
      </c>
    </row>
    <row r="3" spans="1:26">
      <c r="A3" s="103" t="s">
        <v>92</v>
      </c>
      <c r="B3" s="444">
        <v>8.5219093683422393</v>
      </c>
      <c r="C3" s="439">
        <v>4.0532624999999998</v>
      </c>
      <c r="D3" s="439">
        <v>5.6520166666666665</v>
      </c>
      <c r="E3" s="439">
        <v>4.9508333333333336</v>
      </c>
      <c r="H3" s="40">
        <f t="shared" si="0"/>
        <v>4.3023478644428934</v>
      </c>
      <c r="I3" s="40">
        <f t="shared" si="1"/>
        <v>5.6406074057925597</v>
      </c>
      <c r="J3" s="40">
        <f t="shared" si="2"/>
        <v>4.9513391856207347</v>
      </c>
      <c r="L3" s="17">
        <f t="shared" si="3"/>
        <v>0.24908536444289364</v>
      </c>
      <c r="M3" s="17">
        <f t="shared" si="3"/>
        <v>1.1409260874106764E-2</v>
      </c>
      <c r="N3" s="17">
        <f t="shared" si="3"/>
        <v>5.0585228740107624E-4</v>
      </c>
      <c r="Q3" s="17">
        <f t="shared" si="4"/>
        <v>6.1453055271622217E-2</v>
      </c>
      <c r="R3" s="17">
        <f t="shared" si="4"/>
        <v>2.0186176982445966E-3</v>
      </c>
      <c r="S3" s="17">
        <f t="shared" si="4"/>
        <v>1.0217518008437829E-4</v>
      </c>
      <c r="W3" s="17">
        <f t="shared" si="5"/>
        <v>0.24789726757595013</v>
      </c>
      <c r="X3" s="17">
        <f t="shared" si="5"/>
        <v>4.4929029571587641E-2</v>
      </c>
      <c r="Y3" s="17">
        <f t="shared" si="5"/>
        <v>1.0108173924323735E-2</v>
      </c>
    </row>
    <row r="4" spans="1:26">
      <c r="A4" s="103" t="s">
        <v>92</v>
      </c>
      <c r="B4" s="444">
        <v>10.281934695919556</v>
      </c>
      <c r="C4" s="439">
        <v>3.8667875</v>
      </c>
      <c r="D4" s="439">
        <v>5.3844333333333338</v>
      </c>
      <c r="E4" s="439">
        <v>4.8738333333333337</v>
      </c>
      <c r="H4" s="40">
        <f t="shared" si="0"/>
        <v>3.8966348891576366</v>
      </c>
      <c r="I4" s="40">
        <f t="shared" si="1"/>
        <v>5.4025915286979656</v>
      </c>
      <c r="J4" s="40">
        <f t="shared" si="2"/>
        <v>4.6164561099624333</v>
      </c>
      <c r="L4" s="17">
        <f t="shared" si="3"/>
        <v>2.9847389157636517E-2</v>
      </c>
      <c r="M4" s="17">
        <f t="shared" si="3"/>
        <v>1.8158195364631702E-2</v>
      </c>
      <c r="N4" s="17">
        <f t="shared" si="3"/>
        <v>0.25737722337090041</v>
      </c>
      <c r="Q4" s="17">
        <f t="shared" si="4"/>
        <v>7.7189111523807592E-3</v>
      </c>
      <c r="R4" s="17">
        <f t="shared" si="4"/>
        <v>3.3723502995607769E-3</v>
      </c>
      <c r="S4" s="17">
        <f t="shared" si="4"/>
        <v>5.2807965674705137E-2</v>
      </c>
      <c r="W4" s="17">
        <f t="shared" si="5"/>
        <v>8.7857334084188776E-2</v>
      </c>
      <c r="X4" s="17">
        <f t="shared" si="5"/>
        <v>5.8071940724938556E-2</v>
      </c>
      <c r="Y4" s="17">
        <f t="shared" si="5"/>
        <v>0.22979983828259135</v>
      </c>
    </row>
    <row r="5" spans="1:26">
      <c r="A5" s="103" t="s">
        <v>92</v>
      </c>
      <c r="B5" s="444">
        <v>9.6630367029662683</v>
      </c>
      <c r="C5" s="439">
        <v>3.7808000000000002</v>
      </c>
      <c r="D5" s="439">
        <v>5.3911666666666669</v>
      </c>
      <c r="E5" s="439">
        <v>4.7189500000000004</v>
      </c>
      <c r="H5" s="40">
        <f t="shared" si="0"/>
        <v>4.0347428339800944</v>
      </c>
      <c r="I5" s="40">
        <f t="shared" si="1"/>
        <v>5.485120562701419</v>
      </c>
      <c r="J5" s="40">
        <f t="shared" si="2"/>
        <v>4.7315509915928891</v>
      </c>
      <c r="L5" s="17">
        <f t="shared" si="3"/>
        <v>0.25394283398009421</v>
      </c>
      <c r="M5" s="17">
        <f t="shared" si="3"/>
        <v>9.3953896034752127E-2</v>
      </c>
      <c r="N5" s="17">
        <f t="shared" si="3"/>
        <v>1.2600991592888633E-2</v>
      </c>
      <c r="Q5" s="17">
        <f t="shared" si="4"/>
        <v>6.716642879287299E-2</v>
      </c>
      <c r="R5" s="17">
        <f t="shared" si="4"/>
        <v>1.7427377383018913E-2</v>
      </c>
      <c r="S5" s="17">
        <f t="shared" si="4"/>
        <v>2.6702956362938011E-3</v>
      </c>
      <c r="W5" s="17">
        <f t="shared" si="5"/>
        <v>0.25916486797572119</v>
      </c>
      <c r="X5" s="17">
        <f t="shared" si="5"/>
        <v>0.1320127924976171</v>
      </c>
      <c r="Y5" s="17">
        <f t="shared" si="5"/>
        <v>5.1674903350599516E-2</v>
      </c>
    </row>
    <row r="6" spans="1:26">
      <c r="A6" s="103" t="s">
        <v>92</v>
      </c>
      <c r="B6" s="444">
        <v>11.716540445138877</v>
      </c>
      <c r="C6" s="439">
        <v>3.8159666666666663</v>
      </c>
      <c r="D6" s="439">
        <v>5.4541000000000004</v>
      </c>
      <c r="E6" s="439">
        <v>4.6904833333333329</v>
      </c>
      <c r="H6" s="40">
        <f t="shared" si="0"/>
        <v>3.5944074652823481</v>
      </c>
      <c r="I6" s="40">
        <f t="shared" si="1"/>
        <v>5.2160328268355824</v>
      </c>
      <c r="J6" s="40">
        <f t="shared" si="2"/>
        <v>4.3603176506517887</v>
      </c>
      <c r="L6" s="17">
        <f t="shared" si="3"/>
        <v>0.22155920138431817</v>
      </c>
      <c r="M6" s="17">
        <f t="shared" si="3"/>
        <v>0.23806717316441794</v>
      </c>
      <c r="N6" s="17">
        <f t="shared" si="3"/>
        <v>0.33016568268154423</v>
      </c>
      <c r="Q6" s="17">
        <f t="shared" si="4"/>
        <v>5.8061094537247407E-2</v>
      </c>
      <c r="R6" s="17">
        <f t="shared" si="4"/>
        <v>4.3649213099213054E-2</v>
      </c>
      <c r="S6" s="17">
        <f t="shared" si="4"/>
        <v>7.0390545966807452E-2</v>
      </c>
      <c r="W6" s="17">
        <f t="shared" si="5"/>
        <v>0.24095869882045637</v>
      </c>
      <c r="X6" s="17">
        <f t="shared" si="5"/>
        <v>0.20892394094314096</v>
      </c>
      <c r="Y6" s="17">
        <f t="shared" si="5"/>
        <v>0.26531216701615373</v>
      </c>
    </row>
    <row r="7" spans="1:26">
      <c r="A7" s="103" t="s">
        <v>92</v>
      </c>
      <c r="B7" s="444">
        <v>14.124975966160333</v>
      </c>
      <c r="C7" s="439">
        <v>3.4596999999999998</v>
      </c>
      <c r="D7" s="439">
        <v>5.1401166666666667</v>
      </c>
      <c r="E7" s="439">
        <v>4.2888833333333336</v>
      </c>
      <c r="H7" s="40">
        <f t="shared" si="0"/>
        <v>3.138803040023916</v>
      </c>
      <c r="I7" s="40">
        <f t="shared" si="1"/>
        <v>4.9172079005629001</v>
      </c>
      <c r="J7" s="40">
        <f t="shared" si="2"/>
        <v>3.9618621887958798</v>
      </c>
      <c r="L7" s="17">
        <f t="shared" si="3"/>
        <v>0.32089695997608381</v>
      </c>
      <c r="M7" s="17">
        <f t="shared" si="3"/>
        <v>0.22290876610376653</v>
      </c>
      <c r="N7" s="17">
        <f t="shared" si="3"/>
        <v>0.32702114453745379</v>
      </c>
      <c r="Q7" s="17">
        <f t="shared" si="4"/>
        <v>9.2752828272995871E-2</v>
      </c>
      <c r="R7" s="17">
        <f t="shared" si="4"/>
        <v>4.336647989904896E-2</v>
      </c>
      <c r="S7" s="17">
        <f t="shared" si="4"/>
        <v>7.6248552157116373E-2</v>
      </c>
      <c r="W7" s="17">
        <f t="shared" si="5"/>
        <v>0.30455349000298104</v>
      </c>
      <c r="X7" s="17">
        <f t="shared" si="5"/>
        <v>0.20824620020314646</v>
      </c>
      <c r="Y7" s="17">
        <f t="shared" si="5"/>
        <v>0.27613140378652401</v>
      </c>
    </row>
    <row r="8" spans="1:26">
      <c r="A8" s="103" t="s">
        <v>92</v>
      </c>
      <c r="B8" s="444">
        <v>14.07397416299491</v>
      </c>
      <c r="C8" s="439">
        <v>3.5117666666666665</v>
      </c>
      <c r="D8" s="439">
        <v>5.0799166666666666</v>
      </c>
      <c r="E8" s="439">
        <v>4.7232666666666665</v>
      </c>
      <c r="H8" s="40">
        <f t="shared" si="0"/>
        <v>3.1478249366847755</v>
      </c>
      <c r="I8" s="40">
        <f t="shared" si="1"/>
        <v>4.923354922880181</v>
      </c>
      <c r="J8" s="40">
        <f t="shared" si="2"/>
        <v>3.9699103280291039</v>
      </c>
      <c r="L8" s="17">
        <f t="shared" si="3"/>
        <v>0.363941729981891</v>
      </c>
      <c r="M8" s="17">
        <f t="shared" si="3"/>
        <v>0.15656174378648569</v>
      </c>
      <c r="N8" s="17">
        <f t="shared" si="3"/>
        <v>0.75335633863756257</v>
      </c>
      <c r="Q8" s="17">
        <f t="shared" si="4"/>
        <v>0.1036349406230172</v>
      </c>
      <c r="R8" s="17">
        <f t="shared" si="4"/>
        <v>3.0819746476120478E-2</v>
      </c>
      <c r="S8" s="17">
        <f t="shared" si="4"/>
        <v>0.15949900604896949</v>
      </c>
      <c r="W8" s="17">
        <f t="shared" si="5"/>
        <v>0.32192381182978247</v>
      </c>
      <c r="X8" s="17">
        <f t="shared" si="5"/>
        <v>0.17555553672875282</v>
      </c>
      <c r="Y8" s="17">
        <f t="shared" si="5"/>
        <v>0.39937326656771793</v>
      </c>
    </row>
    <row r="9" spans="1:26" ht="16" thickBot="1">
      <c r="A9" s="138" t="s">
        <v>92</v>
      </c>
      <c r="B9" s="476">
        <v>14.929216856195323</v>
      </c>
      <c r="C9" s="471">
        <v>3.2707333333333333</v>
      </c>
      <c r="D9" s="471">
        <v>5.1306166666666675</v>
      </c>
      <c r="E9" s="471">
        <v>4.1340166666666667</v>
      </c>
      <c r="H9" s="40">
        <f t="shared" si="0"/>
        <v>2.9999088343872669</v>
      </c>
      <c r="I9" s="40">
        <f t="shared" si="1"/>
        <v>4.8212847963777419</v>
      </c>
      <c r="J9" s="40">
        <f t="shared" si="2"/>
        <v>3.837087906048779</v>
      </c>
      <c r="L9" s="17">
        <f t="shared" si="3"/>
        <v>0.27082449894606642</v>
      </c>
      <c r="M9" s="17">
        <f t="shared" si="3"/>
        <v>0.30933187028892561</v>
      </c>
      <c r="N9" s="17">
        <f t="shared" si="3"/>
        <v>0.29692876061788764</v>
      </c>
      <c r="Q9" s="17">
        <f t="shared" si="4"/>
        <v>8.2802378349218247E-2</v>
      </c>
      <c r="R9" s="17">
        <f t="shared" si="4"/>
        <v>6.0291362693034083E-2</v>
      </c>
      <c r="S9" s="17">
        <f t="shared" si="4"/>
        <v>7.1825728960426938E-2</v>
      </c>
      <c r="W9" s="17">
        <f t="shared" si="5"/>
        <v>0.28775402403653411</v>
      </c>
      <c r="X9" s="17">
        <f t="shared" si="5"/>
        <v>0.24554299560979964</v>
      </c>
      <c r="Y9" s="17">
        <f t="shared" si="5"/>
        <v>0.26800322565302631</v>
      </c>
    </row>
    <row r="10" spans="1:26">
      <c r="K10" t="s">
        <v>252</v>
      </c>
      <c r="L10" s="17">
        <f>SUM(L2:L9)</f>
        <v>1.8663586796633349</v>
      </c>
      <c r="M10" s="17">
        <f>SUM(M2:M9)</f>
        <v>1.1545969966699028</v>
      </c>
      <c r="N10" s="17">
        <f>SUM(N2:N9)</f>
        <v>1.9922603641705265</v>
      </c>
      <c r="O10" s="17">
        <f>SUM(L10:N10)</f>
        <v>5.0132160405037638</v>
      </c>
      <c r="Q10" s="17">
        <f>SUM(Q2:Q9)</f>
        <v>0.51387434815159494</v>
      </c>
      <c r="R10" s="17">
        <f>SUM(R2:R9)</f>
        <v>0.22031011011264445</v>
      </c>
      <c r="S10" s="17">
        <f>SUM(S2:S9)</f>
        <v>0.43657639834343193</v>
      </c>
      <c r="T10" s="17">
        <f>SUM(Q10:S10)</f>
        <v>1.1707608566076713</v>
      </c>
      <c r="W10" s="17">
        <f>SUM(W2:W9)</f>
        <v>1.9508200101244637</v>
      </c>
      <c r="X10" s="17">
        <f>SUM(X2:X9)</f>
        <v>1.2124404851457431</v>
      </c>
      <c r="Y10" s="17">
        <f>SUM(Y2:Y9)</f>
        <v>1.5554677469816878</v>
      </c>
      <c r="Z10" s="17">
        <f>SUM(W10:Y10)</f>
        <v>4.7187282422518946</v>
      </c>
    </row>
    <row r="13" spans="1:26">
      <c r="A13" t="s">
        <v>258</v>
      </c>
      <c r="B13" t="s">
        <v>255</v>
      </c>
      <c r="C13" t="s">
        <v>256</v>
      </c>
      <c r="D13" t="s">
        <v>257</v>
      </c>
      <c r="E13" s="638" t="s">
        <v>260</v>
      </c>
      <c r="F13" t="s">
        <v>262</v>
      </c>
      <c r="G13" t="s">
        <v>261</v>
      </c>
      <c r="H13" t="s">
        <v>259</v>
      </c>
      <c r="I13" t="s">
        <v>246</v>
      </c>
      <c r="J13" t="s">
        <v>247</v>
      </c>
      <c r="K13" t="s">
        <v>250</v>
      </c>
      <c r="N13" t="s">
        <v>249</v>
      </c>
      <c r="O13" t="s">
        <v>246</v>
      </c>
      <c r="P13" t="s">
        <v>247</v>
      </c>
      <c r="Q13" t="s">
        <v>250</v>
      </c>
    </row>
    <row r="14" spans="1:26">
      <c r="A14">
        <v>4</v>
      </c>
      <c r="B14" s="17">
        <v>44.239753514427193</v>
      </c>
      <c r="C14" s="17">
        <v>9.7234111988933183</v>
      </c>
      <c r="D14" s="17">
        <v>15.267327416992444</v>
      </c>
      <c r="F14" s="17"/>
      <c r="G14" s="17">
        <v>6.95</v>
      </c>
      <c r="H14" s="17">
        <v>0</v>
      </c>
      <c r="I14" s="40">
        <f>$G$14^(1-H14/100)*0.025^(H14/100)</f>
        <v>6.95</v>
      </c>
      <c r="J14" s="40">
        <f>$G$14^(1-H14/100)*0.6^(H14/100)</f>
        <v>6.95</v>
      </c>
      <c r="K14" s="40">
        <f>$G$14^(1-H14/100)*0.13^(H14/100)</f>
        <v>6.95</v>
      </c>
      <c r="M14" s="440">
        <v>9.6611597604646153</v>
      </c>
      <c r="N14" s="274">
        <v>6.95</v>
      </c>
      <c r="O14" s="40">
        <f t="shared" ref="O14:O21" si="6">$N$14^(1-B2/100)*0.025^(B2/100)</f>
        <v>4.0351690351276845</v>
      </c>
      <c r="P14" s="40">
        <f t="shared" ref="P14:P21" si="7">$N$14^(1-B2/100)*0.6^(B2/100)</f>
        <v>5.4853727577194826</v>
      </c>
      <c r="Q14" s="40">
        <f t="shared" ref="Q14:Q21" si="8">$N$14^(1-B2/100)*0.13^(B2/100)</f>
        <v>4.7319043704448882</v>
      </c>
      <c r="R14" s="57">
        <f t="shared" ref="R14:T21" si="9">(O14-C2)/C2*100</f>
        <v>4.0284711152240291</v>
      </c>
      <c r="S14" s="57">
        <f t="shared" si="9"/>
        <v>1.9364962564403585</v>
      </c>
      <c r="T14" s="57">
        <f t="shared" si="9"/>
        <v>0.30321287190283602</v>
      </c>
    </row>
    <row r="15" spans="1:26">
      <c r="A15">
        <v>5</v>
      </c>
      <c r="B15" s="17">
        <v>30.014469115568424</v>
      </c>
      <c r="C15" s="17">
        <v>6.608000496419689</v>
      </c>
      <c r="D15" s="17">
        <v>12.565899239151078</v>
      </c>
      <c r="E15" s="17"/>
      <c r="F15" s="17"/>
      <c r="H15" s="17">
        <v>1</v>
      </c>
      <c r="I15" s="40">
        <f t="shared" ref="I15:I30" si="10">$G$14^(1-H15/100)*0.025^(H15/100)</f>
        <v>6.5696821244374357</v>
      </c>
      <c r="J15" s="40">
        <f t="shared" ref="J15:J26" si="11">$G$14^(1-H15/100)*0.6^(H15/100)</f>
        <v>6.7818232839984578</v>
      </c>
      <c r="K15" s="40">
        <f t="shared" ref="K15:K26" si="12">$G$14^(1-H15/100)*0.13^(H15/100)</f>
        <v>6.6788915269224001</v>
      </c>
      <c r="M15" s="444">
        <v>8.5219093683422393</v>
      </c>
      <c r="O15" s="40">
        <f t="shared" si="6"/>
        <v>4.3023478644428934</v>
      </c>
      <c r="P15" s="40">
        <f t="shared" si="7"/>
        <v>5.6406074057925597</v>
      </c>
      <c r="Q15" s="40">
        <f t="shared" si="8"/>
        <v>4.9513391856207347</v>
      </c>
      <c r="R15" s="57">
        <f t="shared" si="9"/>
        <v>6.1453055271622219</v>
      </c>
      <c r="S15" s="57">
        <f t="shared" si="9"/>
        <v>-0.20186176982445966</v>
      </c>
      <c r="T15" s="57">
        <f t="shared" si="9"/>
        <v>1.0217518008437829E-2</v>
      </c>
    </row>
    <row r="16" spans="1:26">
      <c r="A16">
        <v>6</v>
      </c>
      <c r="B16" s="17">
        <v>16.111583671416174</v>
      </c>
      <c r="C16" s="17">
        <v>3.5637858507293707</v>
      </c>
      <c r="D16" s="17">
        <v>9.1348215629605658</v>
      </c>
      <c r="E16" s="17"/>
      <c r="F16" s="17"/>
      <c r="H16" s="17">
        <v>2</v>
      </c>
      <c r="I16" s="40">
        <f t="shared" si="10"/>
        <v>6.2101760023241397</v>
      </c>
      <c r="J16" s="40">
        <f t="shared" si="11"/>
        <v>6.6177161230767796</v>
      </c>
      <c r="K16" s="40">
        <f t="shared" si="12"/>
        <v>6.418358565236808</v>
      </c>
      <c r="M16" s="444">
        <v>10.281934695919556</v>
      </c>
      <c r="O16" s="40">
        <f t="shared" si="6"/>
        <v>3.8966348891576366</v>
      </c>
      <c r="P16" s="40">
        <f t="shared" si="7"/>
        <v>5.4025915286979656</v>
      </c>
      <c r="Q16" s="40">
        <f t="shared" si="8"/>
        <v>4.6164561099624333</v>
      </c>
      <c r="R16" s="57">
        <f t="shared" si="9"/>
        <v>0.77189111523807596</v>
      </c>
      <c r="S16" s="57">
        <f t="shared" si="9"/>
        <v>0.33723502995607768</v>
      </c>
      <c r="T16" s="57">
        <f t="shared" si="9"/>
        <v>-5.2807965674705137</v>
      </c>
    </row>
    <row r="17" spans="1:20">
      <c r="A17">
        <v>6.8</v>
      </c>
      <c r="B17" s="17">
        <v>6.0138411657207964</v>
      </c>
      <c r="C17" s="17">
        <v>1.3841861175470536</v>
      </c>
      <c r="D17" s="17">
        <v>5.262605965963095</v>
      </c>
      <c r="E17" s="17"/>
      <c r="F17" s="17"/>
      <c r="H17" s="17">
        <v>3</v>
      </c>
      <c r="I17" s="40">
        <f t="shared" si="10"/>
        <v>5.87034277296104</v>
      </c>
      <c r="J17" s="40">
        <f t="shared" si="11"/>
        <v>6.4575800417804468</v>
      </c>
      <c r="K17" s="40">
        <f t="shared" si="12"/>
        <v>6.1679885810230104</v>
      </c>
      <c r="M17" s="444">
        <v>9.6630367029662683</v>
      </c>
      <c r="O17" s="40">
        <f t="shared" si="6"/>
        <v>4.0347428339800944</v>
      </c>
      <c r="P17" s="40">
        <f t="shared" si="7"/>
        <v>5.485120562701419</v>
      </c>
      <c r="Q17" s="40">
        <f t="shared" si="8"/>
        <v>4.7315509915928891</v>
      </c>
      <c r="R17" s="57">
        <f t="shared" si="9"/>
        <v>6.7166428792872992</v>
      </c>
      <c r="S17" s="57">
        <f t="shared" si="9"/>
        <v>1.7427377383018912</v>
      </c>
      <c r="T17" s="57">
        <f t="shared" si="9"/>
        <v>0.26702956362938013</v>
      </c>
    </row>
    <row r="18" spans="1:20">
      <c r="A18">
        <v>6.95</v>
      </c>
      <c r="B18" s="17">
        <v>5.0132160405037638</v>
      </c>
      <c r="C18" s="17">
        <v>1.1707608566076713</v>
      </c>
      <c r="D18" s="17">
        <v>4.7187282422518946</v>
      </c>
      <c r="E18" s="17"/>
      <c r="F18" s="17"/>
      <c r="H18" s="17">
        <v>4</v>
      </c>
      <c r="I18" s="40">
        <f t="shared" si="10"/>
        <v>5.5491058963802349</v>
      </c>
      <c r="J18" s="40">
        <f t="shared" si="11"/>
        <v>6.3013189475727147</v>
      </c>
      <c r="K18" s="40">
        <f t="shared" si="12"/>
        <v>5.9273851326544893</v>
      </c>
      <c r="M18" s="444">
        <v>11.716540445138877</v>
      </c>
      <c r="O18" s="40">
        <f t="shared" si="6"/>
        <v>3.5944074652823481</v>
      </c>
      <c r="P18" s="40">
        <f t="shared" si="7"/>
        <v>5.2160328268355824</v>
      </c>
      <c r="Q18" s="40">
        <f t="shared" si="8"/>
        <v>4.3603176506517887</v>
      </c>
      <c r="R18" s="57">
        <f t="shared" si="9"/>
        <v>-5.8061094537247406</v>
      </c>
      <c r="S18" s="57">
        <f t="shared" si="9"/>
        <v>-4.3649213099213053</v>
      </c>
      <c r="T18" s="57">
        <f t="shared" si="9"/>
        <v>-7.039054596680745</v>
      </c>
    </row>
    <row r="19" spans="1:20">
      <c r="A19">
        <v>7</v>
      </c>
      <c r="B19" s="17">
        <v>5.0002531526631104</v>
      </c>
      <c r="C19" s="17">
        <v>1.1647501247476615</v>
      </c>
      <c r="D19" s="17">
        <v>4.9068037114823522</v>
      </c>
      <c r="E19" s="17"/>
      <c r="F19" s="17"/>
      <c r="H19" s="17">
        <v>5</v>
      </c>
      <c r="I19" s="40">
        <f t="shared" si="10"/>
        <v>5.2454477430301578</v>
      </c>
      <c r="J19" s="40">
        <f t="shared" si="11"/>
        <v>6.1488390731725611</v>
      </c>
      <c r="K19" s="40">
        <f t="shared" si="12"/>
        <v>5.6961672430635781</v>
      </c>
      <c r="M19" s="444">
        <v>14.124975966160333</v>
      </c>
      <c r="O19" s="40">
        <f t="shared" si="6"/>
        <v>3.138803040023916</v>
      </c>
      <c r="P19" s="40">
        <f t="shared" si="7"/>
        <v>4.9172079005629001</v>
      </c>
      <c r="Q19" s="40">
        <f t="shared" si="8"/>
        <v>3.9618621887958798</v>
      </c>
      <c r="R19" s="57">
        <f t="shared" si="9"/>
        <v>-9.2752828272995878</v>
      </c>
      <c r="S19" s="57">
        <f t="shared" si="9"/>
        <v>-4.336647989904896</v>
      </c>
      <c r="T19" s="57">
        <f t="shared" si="9"/>
        <v>-7.6248552157116372</v>
      </c>
    </row>
    <row r="20" spans="1:20">
      <c r="A20">
        <v>7.05</v>
      </c>
      <c r="B20" s="17">
        <v>5.0101947549845569</v>
      </c>
      <c r="C20" s="17">
        <v>1.1627991079746396</v>
      </c>
      <c r="D20" s="17">
        <v>5.0067758449727551</v>
      </c>
      <c r="E20" s="17"/>
      <c r="F20" s="17"/>
      <c r="H20" s="17">
        <v>6</v>
      </c>
      <c r="I20" s="40">
        <f t="shared" si="10"/>
        <v>4.9584063700799872</v>
      </c>
      <c r="J20" s="40">
        <f t="shared" si="11"/>
        <v>6.000048920287937</v>
      </c>
      <c r="K20" s="40">
        <f t="shared" si="12"/>
        <v>5.4739687964935619</v>
      </c>
      <c r="M20" s="444">
        <v>14.07397416299491</v>
      </c>
      <c r="O20" s="40">
        <f t="shared" si="6"/>
        <v>3.1478249366847755</v>
      </c>
      <c r="P20" s="40">
        <f t="shared" si="7"/>
        <v>4.923354922880181</v>
      </c>
      <c r="Q20" s="40">
        <f t="shared" si="8"/>
        <v>3.9699103280291039</v>
      </c>
      <c r="R20" s="57">
        <f t="shared" si="9"/>
        <v>-10.36349406230172</v>
      </c>
      <c r="S20" s="57">
        <f t="shared" si="9"/>
        <v>-3.0819746476120478</v>
      </c>
      <c r="T20" s="57">
        <f t="shared" si="9"/>
        <v>-15.94990060489695</v>
      </c>
    </row>
    <row r="21" spans="1:20" ht="16" thickBot="1">
      <c r="A21">
        <v>7.1</v>
      </c>
      <c r="B21" s="17">
        <v>5.0202215682044855</v>
      </c>
      <c r="C21" s="17">
        <v>1.1608703757127961</v>
      </c>
      <c r="D21" s="17">
        <v>5.050094127867446</v>
      </c>
      <c r="E21" s="17"/>
      <c r="F21" s="17"/>
      <c r="H21" s="17">
        <v>7</v>
      </c>
      <c r="I21" s="40">
        <f t="shared" si="10"/>
        <v>4.6870724741311083</v>
      </c>
      <c r="J21" s="40">
        <f t="shared" si="11"/>
        <v>5.8548592047105803</v>
      </c>
      <c r="K21" s="40">
        <f t="shared" si="12"/>
        <v>5.2604379587825116</v>
      </c>
      <c r="M21" s="476">
        <v>14.929216856195323</v>
      </c>
      <c r="O21" s="40">
        <f t="shared" si="6"/>
        <v>2.9999088343872669</v>
      </c>
      <c r="P21" s="40">
        <f t="shared" si="7"/>
        <v>4.8212847963777419</v>
      </c>
      <c r="Q21" s="40">
        <f t="shared" si="8"/>
        <v>3.837087906048779</v>
      </c>
      <c r="R21" s="57">
        <f t="shared" si="9"/>
        <v>-8.2802378349218255</v>
      </c>
      <c r="S21" s="57">
        <f t="shared" si="9"/>
        <v>-6.0291362693034083</v>
      </c>
      <c r="T21" s="57">
        <f t="shared" si="9"/>
        <v>-7.1825728960426938</v>
      </c>
    </row>
    <row r="22" spans="1:20">
      <c r="A22">
        <v>7.2</v>
      </c>
      <c r="B22" s="17">
        <v>5.0405278564737515</v>
      </c>
      <c r="C22" s="17">
        <v>1.1570789991564749</v>
      </c>
      <c r="D22" s="17">
        <v>4.9959933557413754</v>
      </c>
      <c r="H22" s="17">
        <v>8</v>
      </c>
      <c r="I22" s="40">
        <f t="shared" si="10"/>
        <v>4.4305865106822866</v>
      </c>
      <c r="J22" s="40">
        <f t="shared" si="11"/>
        <v>5.7131828027394125</v>
      </c>
      <c r="K22" s="40">
        <f t="shared" si="12"/>
        <v>5.0552366202609322</v>
      </c>
      <c r="O22" s="40"/>
      <c r="P22" s="40"/>
      <c r="Q22" s="40"/>
      <c r="R22" s="57"/>
      <c r="S22" s="57"/>
      <c r="T22" s="57"/>
    </row>
    <row r="23" spans="1:20">
      <c r="A23">
        <v>7.4</v>
      </c>
      <c r="B23" s="17">
        <v>5.5507804957742373</v>
      </c>
      <c r="C23" s="17">
        <v>1.2403554811885655</v>
      </c>
      <c r="D23" s="17">
        <v>5.0183603775790795</v>
      </c>
      <c r="H23" s="17">
        <v>9</v>
      </c>
      <c r="I23" s="40">
        <f t="shared" si="10"/>
        <v>4.1881359712234598</v>
      </c>
      <c r="J23" s="40">
        <f t="shared" si="11"/>
        <v>5.5749346989003898</v>
      </c>
      <c r="K23" s="40">
        <f t="shared" si="12"/>
        <v>4.8580398603810888</v>
      </c>
      <c r="M23" s="311"/>
      <c r="O23" s="40"/>
      <c r="P23" s="40"/>
      <c r="Q23" s="40"/>
      <c r="R23" s="57"/>
      <c r="S23" s="57"/>
      <c r="T23" s="57"/>
    </row>
    <row r="24" spans="1:20">
      <c r="A24">
        <v>8</v>
      </c>
      <c r="B24" s="17">
        <v>11.435551752513767</v>
      </c>
      <c r="C24" s="17">
        <v>2.4631338072143887</v>
      </c>
      <c r="D24" s="17">
        <v>7.3389840294554478</v>
      </c>
      <c r="H24" s="17">
        <v>10</v>
      </c>
      <c r="I24" s="40">
        <f t="shared" si="10"/>
        <v>3.9589528093323998</v>
      </c>
      <c r="J24" s="40">
        <f t="shared" si="11"/>
        <v>5.4400319349314525</v>
      </c>
      <c r="K24" s="40">
        <f t="shared" si="12"/>
        <v>4.668535433230292</v>
      </c>
      <c r="M24" s="311"/>
      <c r="O24" s="40"/>
      <c r="P24" s="40"/>
      <c r="Q24" s="40"/>
      <c r="R24" s="57"/>
      <c r="S24" s="57"/>
      <c r="T24" s="57"/>
    </row>
    <row r="25" spans="1:20">
      <c r="A25">
        <v>9</v>
      </c>
      <c r="B25" s="17">
        <v>24.17966987008294</v>
      </c>
      <c r="C25" s="17">
        <v>5.255935810181108</v>
      </c>
      <c r="D25" s="17">
        <v>11.043568763667272</v>
      </c>
      <c r="H25" s="17">
        <v>11</v>
      </c>
      <c r="I25" s="40">
        <f t="shared" si="10"/>
        <v>3.7423110076204944</v>
      </c>
      <c r="J25" s="40">
        <f t="shared" si="11"/>
        <v>5.3083935600019148</v>
      </c>
      <c r="K25" s="40">
        <f t="shared" si="12"/>
        <v>4.4864232731134956</v>
      </c>
      <c r="M25" s="311"/>
      <c r="O25" s="40"/>
      <c r="P25" s="40"/>
      <c r="Q25" s="40"/>
      <c r="R25" s="57"/>
      <c r="S25" s="57"/>
      <c r="T25" s="57"/>
    </row>
    <row r="26" spans="1:20">
      <c r="H26" s="17">
        <v>12</v>
      </c>
      <c r="I26" s="40">
        <f t="shared" si="10"/>
        <v>3.5375242778201161</v>
      </c>
      <c r="J26" s="40">
        <f t="shared" si="11"/>
        <v>5.1799405821364681</v>
      </c>
      <c r="K26" s="40">
        <f t="shared" si="12"/>
        <v>4.3114150194223289</v>
      </c>
      <c r="M26" s="316"/>
      <c r="O26" s="40"/>
      <c r="P26" s="40"/>
      <c r="Q26" s="40"/>
      <c r="R26" s="57"/>
      <c r="S26" s="57"/>
      <c r="T26" s="57"/>
    </row>
    <row r="27" spans="1:20">
      <c r="H27" s="17">
        <v>13</v>
      </c>
      <c r="I27" s="40">
        <f t="shared" si="10"/>
        <v>3.343943886727808</v>
      </c>
      <c r="J27" s="40">
        <f t="shared" ref="J27:J30" si="13">$G$14^(1-H27/100)*0.6^(H27/100)</f>
        <v>5.0545959208146218</v>
      </c>
      <c r="K27" s="40">
        <f t="shared" ref="K27:K30" si="14">$G$14^(1-H27/100)*0.13^(H27/100)</f>
        <v>4.1432335600382393</v>
      </c>
      <c r="M27" s="316"/>
      <c r="O27" s="40"/>
      <c r="P27" s="40"/>
      <c r="Q27" s="40"/>
      <c r="R27" s="57"/>
      <c r="S27" s="57"/>
      <c r="T27" s="57"/>
    </row>
    <row r="28" spans="1:20">
      <c r="H28" s="17">
        <v>14</v>
      </c>
      <c r="I28" s="40">
        <f t="shared" si="10"/>
        <v>3.1609566011161889</v>
      </c>
      <c r="J28" s="40">
        <f t="shared" si="13"/>
        <v>4.932284360717154</v>
      </c>
      <c r="K28" s="40">
        <f t="shared" si="14"/>
        <v>3.9816125925467509</v>
      </c>
      <c r="M28" s="311"/>
      <c r="O28" s="40"/>
      <c r="P28" s="40"/>
      <c r="Q28" s="40"/>
      <c r="R28" s="57"/>
      <c r="S28" s="57"/>
      <c r="T28" s="57"/>
    </row>
    <row r="29" spans="1:20" ht="16" thickBot="1">
      <c r="H29" s="17">
        <v>15</v>
      </c>
      <c r="I29" s="40">
        <f t="shared" si="10"/>
        <v>2.9879827451043943</v>
      </c>
      <c r="J29" s="40">
        <f t="shared" si="13"/>
        <v>4.8129325065918049</v>
      </c>
      <c r="K29" s="40">
        <f t="shared" si="14"/>
        <v>3.8262962025680611</v>
      </c>
      <c r="M29" s="618"/>
      <c r="O29" s="40"/>
      <c r="P29" s="40"/>
      <c r="Q29" s="40"/>
      <c r="R29" s="57"/>
      <c r="S29" s="57"/>
      <c r="T29" s="57"/>
    </row>
    <row r="30" spans="1:20">
      <c r="H30" s="17">
        <v>16</v>
      </c>
      <c r="I30" s="40">
        <f t="shared" si="10"/>
        <v>2.8244743638330698</v>
      </c>
      <c r="J30" s="40">
        <f t="shared" si="13"/>
        <v>4.6964687392111317</v>
      </c>
      <c r="K30" s="40">
        <f t="shared" si="14"/>
        <v>3.6770384585362845</v>
      </c>
    </row>
    <row r="51" spans="7:8">
      <c r="G51">
        <v>5</v>
      </c>
      <c r="H51">
        <v>6.3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5AF107-4673-7A47-9CF4-AF6EAE40E628}">
  <dimension ref="A1:Z46"/>
  <sheetViews>
    <sheetView topLeftCell="A36" zoomScale="125" workbookViewId="0">
      <selection activeCell="F20" sqref="F20"/>
    </sheetView>
  </sheetViews>
  <sheetFormatPr baseColWidth="10" defaultRowHeight="15"/>
  <cols>
    <col min="8" max="8" width="11.83203125" bestFit="1" customWidth="1"/>
  </cols>
  <sheetData>
    <row r="1" spans="1:26" ht="16" thickBot="1">
      <c r="B1" t="s">
        <v>245</v>
      </c>
      <c r="C1" t="s">
        <v>246</v>
      </c>
      <c r="D1" t="s">
        <v>247</v>
      </c>
      <c r="E1" t="s">
        <v>248</v>
      </c>
      <c r="G1" t="s">
        <v>249</v>
      </c>
      <c r="H1" t="s">
        <v>246</v>
      </c>
      <c r="I1" t="s">
        <v>247</v>
      </c>
      <c r="J1" t="s">
        <v>250</v>
      </c>
      <c r="K1" t="s">
        <v>263</v>
      </c>
      <c r="L1" t="s">
        <v>246</v>
      </c>
      <c r="M1" t="s">
        <v>247</v>
      </c>
      <c r="N1" t="s">
        <v>250</v>
      </c>
      <c r="P1" t="s">
        <v>253</v>
      </c>
      <c r="Q1" t="s">
        <v>246</v>
      </c>
      <c r="R1" t="s">
        <v>247</v>
      </c>
      <c r="S1" t="s">
        <v>250</v>
      </c>
      <c r="V1" t="s">
        <v>254</v>
      </c>
      <c r="W1" t="s">
        <v>246</v>
      </c>
      <c r="X1" t="s">
        <v>247</v>
      </c>
      <c r="Y1" t="s">
        <v>250</v>
      </c>
    </row>
    <row r="2" spans="1:26">
      <c r="B2" s="171">
        <v>9.7999793438220664</v>
      </c>
      <c r="C2" s="170">
        <v>1.5110333333333335</v>
      </c>
      <c r="D2" s="170">
        <v>1.7220999999999997</v>
      </c>
      <c r="E2" s="170">
        <v>1.6682999999999997</v>
      </c>
      <c r="G2" s="274">
        <v>1.61</v>
      </c>
      <c r="H2" s="40">
        <v>1.7</v>
      </c>
      <c r="I2" s="40">
        <f>$G$2^(1-C2/100)*0.6^(C2/100)</f>
        <v>1.5861653541056435</v>
      </c>
      <c r="J2" s="40">
        <f>$G$2^(1-C2/100)*0.13^(C2/100)</f>
        <v>1.5499299014141228</v>
      </c>
      <c r="L2" s="17">
        <f>ABS(H2-C2)</f>
        <v>0.18896666666666651</v>
      </c>
      <c r="M2" s="17">
        <f t="shared" ref="M2:N4" si="0">ABS(I2-D2)</f>
        <v>0.13593464589435622</v>
      </c>
      <c r="N2" s="17">
        <f t="shared" si="0"/>
        <v>0.11837009858587688</v>
      </c>
      <c r="Q2" s="17">
        <f>SQRT((((H2-C2)/C2))^2)</f>
        <v>0.12505790739229214</v>
      </c>
      <c r="R2" s="17">
        <f>SQRT((((I2-D2)/D2))^2)</f>
        <v>7.8935396257102511E-2</v>
      </c>
      <c r="S2" s="17">
        <f t="shared" ref="R2:S4" si="1">SQRT((((J2-E2)/E2))^2)</f>
        <v>7.0952525676363301E-2</v>
      </c>
      <c r="W2" s="17">
        <f>SQRT(((ABS(H2-C2)/C2)))</f>
        <v>0.35363527453054244</v>
      </c>
      <c r="X2" s="17">
        <f t="shared" ref="X2:Y4" si="2">SQRT(((ABS(I2-D2)/D2)))</f>
        <v>0.28095443804485898</v>
      </c>
      <c r="Y2" s="17">
        <f t="shared" si="2"/>
        <v>0.26636915301206199</v>
      </c>
    </row>
    <row r="3" spans="1:26">
      <c r="B3" s="57">
        <v>12.346385973372316</v>
      </c>
      <c r="C3" s="52">
        <v>1.3566499999999999</v>
      </c>
      <c r="D3" s="52">
        <v>1.6784500000000002</v>
      </c>
      <c r="E3" s="52">
        <v>1.6392500000000003</v>
      </c>
      <c r="H3" s="40">
        <f>$G$2^(1-C3/100)*0.025^(C3/100)</f>
        <v>1.521547889263045</v>
      </c>
      <c r="I3" s="40">
        <f>$G$2^(1-C3/100)*0.6^(C3/100)</f>
        <v>1.5885842840028175</v>
      </c>
      <c r="J3" s="40">
        <f>$G$2^(1-C3/100)*0.13^(C3/100)</f>
        <v>1.5559630709264645</v>
      </c>
      <c r="L3" s="17">
        <f t="shared" ref="L3:L4" si="3">ABS(H3-C3)</f>
        <v>0.16489788926304505</v>
      </c>
      <c r="M3" s="17">
        <f t="shared" si="0"/>
        <v>8.9865715997182738E-2</v>
      </c>
      <c r="N3" s="17">
        <f t="shared" si="0"/>
        <v>8.3286929073535854E-2</v>
      </c>
      <c r="Q3" s="17">
        <f t="shared" ref="Q3:Q4" si="4">SQRT((((H3-C3)/C3))^2)</f>
        <v>0.12154784893896367</v>
      </c>
      <c r="R3" s="17">
        <f t="shared" si="1"/>
        <v>5.354089546735543E-2</v>
      </c>
      <c r="S3" s="17">
        <f t="shared" si="1"/>
        <v>5.0807948191877894E-2</v>
      </c>
      <c r="W3" s="17">
        <f t="shared" ref="W3:W4" si="5">SQRT(((ABS(H3-C3)/C3)))</f>
        <v>0.34863713075196634</v>
      </c>
      <c r="X3" s="17">
        <f t="shared" si="2"/>
        <v>0.23138905649869318</v>
      </c>
      <c r="Y3" s="17">
        <f t="shared" si="2"/>
        <v>0.22540618490156364</v>
      </c>
    </row>
    <row r="4" spans="1:26">
      <c r="B4" s="40">
        <v>9.8295159962182002</v>
      </c>
      <c r="C4" s="52">
        <v>1.3535000000000001</v>
      </c>
      <c r="D4" s="52">
        <v>1.5694833333333333</v>
      </c>
      <c r="E4" s="52">
        <v>1.5100666666666669</v>
      </c>
      <c r="H4" s="40">
        <f>$G$2^(1-C4/100)*0.025^(C4/100)</f>
        <v>1.5217475310848652</v>
      </c>
      <c r="I4" s="40">
        <f>$G$2^(1-C4/100)*0.6^(C4/100)</f>
        <v>1.5886336776429328</v>
      </c>
      <c r="J4" s="40">
        <f>$G$2^(1-C4/100)*0.13^(C4/100)</f>
        <v>1.5560864144134487</v>
      </c>
      <c r="L4" s="17">
        <f t="shared" si="3"/>
        <v>0.16824753108486501</v>
      </c>
      <c r="M4" s="17">
        <f t="shared" si="0"/>
        <v>1.9150344309599499E-2</v>
      </c>
      <c r="N4" s="17">
        <f t="shared" si="0"/>
        <v>4.6019747746781858E-2</v>
      </c>
      <c r="Q4" s="17">
        <f t="shared" si="4"/>
        <v>0.12430552721452899</v>
      </c>
      <c r="R4" s="17">
        <f t="shared" si="1"/>
        <v>1.2201686951926536E-2</v>
      </c>
      <c r="S4" s="17">
        <f t="shared" si="1"/>
        <v>3.0475308648701061E-2</v>
      </c>
      <c r="W4" s="17">
        <f t="shared" si="5"/>
        <v>0.35256988982970311</v>
      </c>
      <c r="X4" s="17">
        <f t="shared" si="2"/>
        <v>0.11046124638046836</v>
      </c>
      <c r="Y4" s="17">
        <f t="shared" si="2"/>
        <v>0.17457178651976116</v>
      </c>
    </row>
    <row r="5" spans="1:26">
      <c r="K5" t="s">
        <v>252</v>
      </c>
      <c r="L5" s="17">
        <f>SUM(L2:L4)</f>
        <v>0.52211208701457656</v>
      </c>
      <c r="M5" s="17">
        <f>SUM(M2:M4)</f>
        <v>0.24495070620113846</v>
      </c>
      <c r="N5" s="17">
        <f>SUM(N2:N4)</f>
        <v>0.24767677540619459</v>
      </c>
      <c r="O5" s="17">
        <f>SUM(L5:N5)</f>
        <v>1.0147395686219096</v>
      </c>
      <c r="Q5" s="17">
        <f>SUM(Q2:Q4)</f>
        <v>0.37091128354578479</v>
      </c>
      <c r="R5" s="17">
        <f>SUM(R2:R4)</f>
        <v>0.14467797867638446</v>
      </c>
      <c r="S5" s="17">
        <f>SUM(S2:S4)</f>
        <v>0.15223578251694225</v>
      </c>
      <c r="T5" s="17">
        <f>SUM(Q5:S5)</f>
        <v>0.66782504473911153</v>
      </c>
      <c r="W5" s="17">
        <f>SUM(W2:W4)</f>
        <v>1.0548422951122118</v>
      </c>
      <c r="X5" s="17">
        <f>SUM(X2:X4)</f>
        <v>0.62280474092402049</v>
      </c>
      <c r="Y5" s="17">
        <f>SUM(Y2:Y4)</f>
        <v>0.66634712443338673</v>
      </c>
      <c r="Z5" s="17">
        <f>SUM(W5:Y5)</f>
        <v>2.3439941604696193</v>
      </c>
    </row>
    <row r="8" spans="1:26" ht="16" thickBot="1">
      <c r="A8" t="s">
        <v>258</v>
      </c>
      <c r="B8" t="s">
        <v>255</v>
      </c>
      <c r="C8" t="s">
        <v>256</v>
      </c>
      <c r="D8" t="s">
        <v>257</v>
      </c>
      <c r="E8" s="638" t="s">
        <v>260</v>
      </c>
      <c r="F8" t="s">
        <v>262</v>
      </c>
      <c r="G8" t="s">
        <v>261</v>
      </c>
      <c r="H8" t="s">
        <v>259</v>
      </c>
      <c r="I8" t="s">
        <v>246</v>
      </c>
      <c r="J8" t="s">
        <v>247</v>
      </c>
      <c r="K8" t="s">
        <v>250</v>
      </c>
      <c r="N8" t="s">
        <v>249</v>
      </c>
      <c r="O8" t="s">
        <v>246</v>
      </c>
      <c r="P8" t="s">
        <v>247</v>
      </c>
      <c r="Q8" t="s">
        <v>250</v>
      </c>
    </row>
    <row r="9" spans="1:26">
      <c r="A9">
        <v>1</v>
      </c>
      <c r="B9" s="17">
        <v>5.2669442309056462</v>
      </c>
      <c r="C9" s="17">
        <v>3.3506698255416114</v>
      </c>
      <c r="D9" s="17">
        <v>5.4807266208496195</v>
      </c>
      <c r="F9" s="17"/>
      <c r="G9" s="17">
        <v>2</v>
      </c>
      <c r="H9" s="17">
        <v>0</v>
      </c>
      <c r="I9" s="40">
        <f>$G$9^(1-H9/100)*0.025^(H9/100)</f>
        <v>2</v>
      </c>
      <c r="J9" s="40">
        <f>$G$9^(1-H9/100)*0.6^(H9/100)</f>
        <v>2</v>
      </c>
      <c r="K9" s="40">
        <f>$G$9^(1-H9/100)*0.13^(H9/100)</f>
        <v>2</v>
      </c>
      <c r="M9" s="171">
        <v>9.7999793438220664</v>
      </c>
      <c r="N9" s="274">
        <v>6.95</v>
      </c>
      <c r="O9" s="40">
        <f>$N$9^(1-C2/100)*0.025^(C2/100)</f>
        <v>6.3834354784414495</v>
      </c>
      <c r="P9" s="40">
        <f>$N$9^(1-C2/100)*0.6^(C2/100)</f>
        <v>6.6974568613159793</v>
      </c>
      <c r="Q9" s="40">
        <f>$N$9^(1-C2/100)*0.13^(C2/100)</f>
        <v>6.5444555486700127</v>
      </c>
      <c r="R9" s="57">
        <f t="shared" ref="R9:S11" si="6">(O9-D2)/D2*100</f>
        <v>270.67739843455377</v>
      </c>
      <c r="S9" s="57">
        <f t="shared" si="6"/>
        <v>301.45398677192236</v>
      </c>
      <c r="T9" s="57" t="e">
        <f>(Q9-#REF!)/#REF!*100</f>
        <v>#REF!</v>
      </c>
    </row>
    <row r="10" spans="1:26">
      <c r="A10">
        <v>1.5</v>
      </c>
      <c r="B10" s="17">
        <v>1.2264683117445379</v>
      </c>
      <c r="C10" s="17">
        <v>0.76295210691928783</v>
      </c>
      <c r="D10" s="17">
        <v>2.5495577877291238</v>
      </c>
      <c r="E10" s="17"/>
      <c r="F10" s="17"/>
      <c r="H10" s="17">
        <v>1</v>
      </c>
      <c r="I10" s="40">
        <f t="shared" ref="I10:I25" si="7">$G$9^(1-H10/100)*0.025^(H10/100)</f>
        <v>1.9142519395231228</v>
      </c>
      <c r="J10" s="40">
        <f t="shared" ref="J10:J25" si="8">$G$9^(1-H10/100)*0.6^(H10/100)</f>
        <v>1.9760649189718271</v>
      </c>
      <c r="K10" s="40">
        <f t="shared" ref="K10:K25" si="9">$G$9^(1-H10/100)*0.13^(H10/100)</f>
        <v>1.9460730088779672</v>
      </c>
      <c r="M10" s="57">
        <v>12.346385973372316</v>
      </c>
      <c r="O10" s="40">
        <f>$N$9^(1-C3/100)*0.025^(C3/100)</f>
        <v>6.4391370825006007</v>
      </c>
      <c r="P10" s="40">
        <f>$N$9^(1-C3/100)*0.6^(C3/100)</f>
        <v>6.7228327441961966</v>
      </c>
      <c r="Q10" s="40">
        <f>$N$9^(1-C3/100)*0.13^(C3/100)</f>
        <v>6.5847809192892353</v>
      </c>
      <c r="R10" s="57">
        <f t="shared" si="6"/>
        <v>283.63591900268699</v>
      </c>
      <c r="S10" s="57">
        <f t="shared" si="6"/>
        <v>310.11637908776544</v>
      </c>
      <c r="T10" s="57" t="e">
        <f>(Q10-#REF!)/#REF!*100</f>
        <v>#REF!</v>
      </c>
    </row>
    <row r="11" spans="1:26">
      <c r="A11">
        <v>1.6</v>
      </c>
      <c r="B11" s="17">
        <v>0.83479610951750871</v>
      </c>
      <c r="C11" s="17">
        <v>0.5450395960015415</v>
      </c>
      <c r="D11" s="17">
        <v>2.0383346588441205</v>
      </c>
      <c r="E11" s="17"/>
      <c r="F11" s="17"/>
      <c r="H11" s="17">
        <v>2</v>
      </c>
      <c r="I11" s="40">
        <f t="shared" si="7"/>
        <v>1.8321802439840194</v>
      </c>
      <c r="J11" s="40">
        <f t="shared" si="8"/>
        <v>1.9524162819955673</v>
      </c>
      <c r="K11" s="40">
        <f t="shared" si="9"/>
        <v>1.8936000779416724</v>
      </c>
      <c r="M11" s="40">
        <v>9.8295159962182002</v>
      </c>
      <c r="O11" s="40">
        <f>$N$9^(1-C4/100)*0.025^(C4/100)</f>
        <v>6.4402786499301614</v>
      </c>
      <c r="P11" s="40">
        <f>$N$9^(1-C4/100)*0.6^(C4/100)</f>
        <v>6.7233515071911327</v>
      </c>
      <c r="Q11" s="40">
        <f>$N$9^(1-C4/100)*0.13^(C4/100)</f>
        <v>6.5856062897955319</v>
      </c>
      <c r="R11" s="57">
        <f t="shared" si="6"/>
        <v>310.34387005894689</v>
      </c>
      <c r="S11" s="57">
        <f t="shared" si="6"/>
        <v>345.23540950892664</v>
      </c>
      <c r="T11" s="57" t="e">
        <f>(Q11-#REF!)/#REF!*100</f>
        <v>#REF!</v>
      </c>
    </row>
    <row r="12" spans="1:26">
      <c r="A12">
        <v>1.61</v>
      </c>
      <c r="B12" s="17">
        <v>1.0147395686219096</v>
      </c>
      <c r="C12" s="17">
        <v>0.66782504473911153</v>
      </c>
      <c r="D12" s="17">
        <v>2.3439941604696193</v>
      </c>
      <c r="E12" s="17"/>
      <c r="F12" s="17"/>
      <c r="H12" s="17">
        <v>3</v>
      </c>
      <c r="I12" s="40">
        <f t="shared" si="7"/>
        <v>1.7536272928011785</v>
      </c>
      <c r="J12" s="40">
        <f t="shared" si="8"/>
        <v>1.9290506610404234</v>
      </c>
      <c r="K12" s="40">
        <f t="shared" si="9"/>
        <v>1.8425420006457518</v>
      </c>
      <c r="M12" s="444"/>
      <c r="O12" s="40"/>
      <c r="P12" s="40"/>
      <c r="Q12" s="40"/>
      <c r="R12" s="57"/>
      <c r="S12" s="57"/>
      <c r="T12" s="57"/>
    </row>
    <row r="13" spans="1:26">
      <c r="A13">
        <v>1.8</v>
      </c>
      <c r="B13" s="17">
        <v>1.6096160863773308</v>
      </c>
      <c r="C13" s="17">
        <v>1.0935711960232926</v>
      </c>
      <c r="D13" s="17">
        <v>2.9504826283576064</v>
      </c>
      <c r="E13" s="17"/>
      <c r="F13" s="17"/>
      <c r="H13" s="17">
        <v>4</v>
      </c>
      <c r="I13" s="40">
        <f t="shared" si="7"/>
        <v>1.6784422232226697</v>
      </c>
      <c r="J13" s="40">
        <f t="shared" si="8"/>
        <v>1.9059646691006971</v>
      </c>
      <c r="K13" s="40">
        <f t="shared" si="9"/>
        <v>1.7928606275903538</v>
      </c>
      <c r="M13" s="444"/>
      <c r="O13" s="40"/>
      <c r="P13" s="40"/>
      <c r="Q13" s="40"/>
      <c r="R13" s="57"/>
      <c r="S13" s="57"/>
      <c r="T13" s="57"/>
    </row>
    <row r="14" spans="1:26">
      <c r="A14">
        <v>2</v>
      </c>
      <c r="B14" s="17">
        <v>3.3052699257277394</v>
      </c>
      <c r="C14" s="17">
        <v>2.1892171103338764</v>
      </c>
      <c r="D14" s="17">
        <v>4.3650187492157269</v>
      </c>
      <c r="E14" s="17"/>
      <c r="F14" s="17"/>
      <c r="H14" s="17">
        <v>5</v>
      </c>
      <c r="I14" s="40">
        <f t="shared" si="7"/>
        <v>1.606480640590749</v>
      </c>
      <c r="J14" s="40">
        <f t="shared" si="8"/>
        <v>1.8831549597048176</v>
      </c>
      <c r="K14" s="40">
        <f t="shared" si="9"/>
        <v>1.7445188380168002</v>
      </c>
      <c r="M14" s="444"/>
      <c r="O14" s="40"/>
      <c r="P14" s="40"/>
      <c r="Q14" s="40"/>
      <c r="R14" s="57"/>
      <c r="S14" s="57"/>
      <c r="T14" s="57"/>
    </row>
    <row r="15" spans="1:26">
      <c r="A15">
        <v>3</v>
      </c>
      <c r="B15" s="17">
        <v>11.814590990127993</v>
      </c>
      <c r="C15" s="17">
        <v>7.6885354805362986</v>
      </c>
      <c r="D15" s="17">
        <v>8.2932708056821447</v>
      </c>
      <c r="E15" s="17"/>
      <c r="F15" s="17"/>
      <c r="H15" s="17">
        <v>6</v>
      </c>
      <c r="I15" s="40">
        <f t="shared" si="7"/>
        <v>1.5376043410285953</v>
      </c>
      <c r="J15" s="40">
        <f t="shared" si="8"/>
        <v>1.8606182264302475</v>
      </c>
      <c r="K15" s="40">
        <f t="shared" si="9"/>
        <v>1.6974805120718248</v>
      </c>
      <c r="M15" s="444"/>
      <c r="O15" s="40"/>
      <c r="P15" s="40"/>
      <c r="Q15" s="40"/>
      <c r="R15" s="57"/>
      <c r="S15" s="57"/>
      <c r="T15" s="57"/>
    </row>
    <row r="16" spans="1:26" ht="16" thickBot="1">
      <c r="B16" s="17"/>
      <c r="C16" s="17"/>
      <c r="D16" s="17"/>
      <c r="E16" s="17"/>
      <c r="F16" s="17"/>
      <c r="H16" s="17">
        <v>7</v>
      </c>
      <c r="I16" s="40">
        <f t="shared" si="7"/>
        <v>1.4716810460165808</v>
      </c>
      <c r="J16" s="40">
        <f t="shared" si="8"/>
        <v>1.8383512024241959</v>
      </c>
      <c r="K16" s="40">
        <f t="shared" si="9"/>
        <v>1.6517105038196644</v>
      </c>
      <c r="M16" s="476"/>
      <c r="O16" s="40"/>
      <c r="P16" s="40"/>
      <c r="Q16" s="40"/>
      <c r="R16" s="57"/>
      <c r="S16" s="57"/>
      <c r="T16" s="57"/>
    </row>
    <row r="17" spans="2:20">
      <c r="B17" s="17"/>
      <c r="C17" s="17"/>
      <c r="D17" s="17"/>
      <c r="H17" s="17">
        <v>8</v>
      </c>
      <c r="I17" s="40">
        <f t="shared" si="7"/>
        <v>1.4085841483483297</v>
      </c>
      <c r="J17" s="40">
        <f t="shared" si="8"/>
        <v>1.8163506599300654</v>
      </c>
      <c r="K17" s="40">
        <f t="shared" si="9"/>
        <v>1.6071746149818391</v>
      </c>
      <c r="O17" s="40"/>
      <c r="P17" s="40"/>
      <c r="Q17" s="40"/>
      <c r="R17" s="57"/>
      <c r="S17" s="57"/>
      <c r="T17" s="57"/>
    </row>
    <row r="18" spans="2:20">
      <c r="B18" s="17"/>
      <c r="C18" s="17"/>
      <c r="D18" s="17"/>
      <c r="H18" s="17">
        <v>9</v>
      </c>
      <c r="I18" s="40">
        <f t="shared" si="7"/>
        <v>1.348192468978658</v>
      </c>
      <c r="J18" s="40">
        <f t="shared" si="8"/>
        <v>1.794613409819565</v>
      </c>
      <c r="K18" s="40">
        <f t="shared" si="9"/>
        <v>1.563839569384998</v>
      </c>
      <c r="M18" s="311"/>
      <c r="O18" s="40"/>
      <c r="P18" s="40"/>
      <c r="Q18" s="40"/>
      <c r="R18" s="57"/>
      <c r="S18" s="57"/>
      <c r="T18" s="57"/>
    </row>
    <row r="19" spans="2:20">
      <c r="B19" s="17"/>
      <c r="C19" s="17"/>
      <c r="D19" s="17"/>
      <c r="H19" s="17">
        <v>10</v>
      </c>
      <c r="I19" s="40">
        <f t="shared" si="7"/>
        <v>1.2903900242964319</v>
      </c>
      <c r="J19" s="40">
        <f t="shared" si="8"/>
        <v>1.7731363011304266</v>
      </c>
      <c r="K19" s="40">
        <f t="shared" si="9"/>
        <v>1.5216729880977438</v>
      </c>
      <c r="M19" s="311"/>
      <c r="O19" s="40"/>
      <c r="P19" s="40"/>
      <c r="Q19" s="40"/>
      <c r="R19" s="57"/>
      <c r="S19" s="57"/>
      <c r="T19" s="57"/>
    </row>
    <row r="20" spans="2:20">
      <c r="B20" s="17"/>
      <c r="C20" s="17"/>
      <c r="D20" s="17"/>
      <c r="H20" s="17">
        <v>11</v>
      </c>
      <c r="I20" s="40">
        <f t="shared" si="7"/>
        <v>1.2350658033753674</v>
      </c>
      <c r="J20" s="40">
        <f t="shared" si="8"/>
        <v>1.7519162206096512</v>
      </c>
      <c r="K20" s="40">
        <f t="shared" si="9"/>
        <v>1.4806433652378519</v>
      </c>
      <c r="M20" s="311"/>
      <c r="O20" s="40"/>
      <c r="P20" s="40"/>
      <c r="Q20" s="40"/>
      <c r="R20" s="57"/>
      <c r="S20" s="57"/>
      <c r="T20" s="57"/>
    </row>
    <row r="21" spans="2:20">
      <c r="H21" s="17">
        <v>12</v>
      </c>
      <c r="I21" s="40">
        <f t="shared" si="7"/>
        <v>1.1821135547749904</v>
      </c>
      <c r="J21" s="40">
        <f t="shared" si="8"/>
        <v>1.7309500922622203</v>
      </c>
      <c r="K21" s="40">
        <f t="shared" si="9"/>
        <v>1.4407200444318127</v>
      </c>
      <c r="M21" s="316"/>
      <c r="O21" s="40"/>
      <c r="P21" s="40"/>
      <c r="Q21" s="40"/>
      <c r="R21" s="57"/>
      <c r="S21" s="57"/>
      <c r="T21" s="57"/>
    </row>
    <row r="22" spans="2:20">
      <c r="H22" s="17">
        <v>13</v>
      </c>
      <c r="I22" s="40">
        <f t="shared" si="7"/>
        <v>1.1314315824822996</v>
      </c>
      <c r="J22" s="40">
        <f t="shared" si="8"/>
        <v>1.7102348769052105</v>
      </c>
      <c r="K22" s="40">
        <f t="shared" si="9"/>
        <v>1.4018731959091082</v>
      </c>
      <c r="M22" s="316"/>
      <c r="O22" s="40"/>
      <c r="P22" s="40"/>
      <c r="Q22" s="40"/>
      <c r="R22" s="57"/>
      <c r="S22" s="57"/>
      <c r="T22" s="57"/>
    </row>
    <row r="23" spans="2:20">
      <c r="H23" s="17">
        <v>14</v>
      </c>
      <c r="I23" s="40">
        <f t="shared" si="7"/>
        <v>1.0829225506022291</v>
      </c>
      <c r="J23" s="40">
        <f t="shared" si="8"/>
        <v>1.689767571727244</v>
      </c>
      <c r="K23" s="40">
        <f t="shared" si="9"/>
        <v>1.3640737942141052</v>
      </c>
      <c r="M23" s="311"/>
      <c r="O23" s="40"/>
      <c r="P23" s="40"/>
      <c r="Q23" s="40"/>
      <c r="R23" s="57"/>
      <c r="S23" s="57"/>
      <c r="T23" s="57"/>
    </row>
    <row r="24" spans="2:20" ht="16" thickBot="1">
      <c r="H24" s="17">
        <v>15</v>
      </c>
      <c r="I24" s="40">
        <f t="shared" si="7"/>
        <v>1.0364932964218223</v>
      </c>
      <c r="J24" s="40">
        <f t="shared" si="8"/>
        <v>1.6695452098532091</v>
      </c>
      <c r="K24" s="40">
        <f t="shared" si="9"/>
        <v>1.3272935965189143</v>
      </c>
      <c r="M24" s="618"/>
      <c r="O24" s="40"/>
      <c r="P24" s="40"/>
      <c r="Q24" s="40"/>
      <c r="R24" s="57"/>
      <c r="S24" s="57"/>
      <c r="T24" s="57"/>
    </row>
    <row r="25" spans="2:20">
      <c r="H25" s="17">
        <v>16</v>
      </c>
      <c r="I25" s="40">
        <f t="shared" si="7"/>
        <v>0.99205465148909411</v>
      </c>
      <c r="J25" s="40">
        <f t="shared" si="8"/>
        <v>1.6495648599141919</v>
      </c>
      <c r="K25" s="40">
        <f t="shared" si="9"/>
        <v>1.2915051215210112</v>
      </c>
    </row>
    <row r="46" spans="7:8">
      <c r="G46">
        <v>5</v>
      </c>
      <c r="H46">
        <v>6.3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B839DA-32D9-6342-A86A-B411487FE415}">
  <dimension ref="A1:Z46"/>
  <sheetViews>
    <sheetView topLeftCell="A17" zoomScale="113" workbookViewId="0">
      <selection activeCell="R9" sqref="R9:T11"/>
    </sheetView>
  </sheetViews>
  <sheetFormatPr baseColWidth="10" defaultRowHeight="15"/>
  <cols>
    <col min="8" max="8" width="11.83203125" bestFit="1" customWidth="1"/>
  </cols>
  <sheetData>
    <row r="1" spans="1:26">
      <c r="B1" t="s">
        <v>245</v>
      </c>
      <c r="C1" t="s">
        <v>246</v>
      </c>
      <c r="D1" t="s">
        <v>247</v>
      </c>
      <c r="E1" t="s">
        <v>248</v>
      </c>
      <c r="G1" t="s">
        <v>249</v>
      </c>
      <c r="H1" t="s">
        <v>246</v>
      </c>
      <c r="I1" t="s">
        <v>247</v>
      </c>
      <c r="J1" t="s">
        <v>250</v>
      </c>
      <c r="K1" t="s">
        <v>263</v>
      </c>
      <c r="L1" t="s">
        <v>246</v>
      </c>
      <c r="M1" t="s">
        <v>247</v>
      </c>
      <c r="N1" t="s">
        <v>250</v>
      </c>
      <c r="P1" t="s">
        <v>253</v>
      </c>
      <c r="Q1" t="s">
        <v>246</v>
      </c>
      <c r="R1" t="s">
        <v>247</v>
      </c>
      <c r="S1" t="s">
        <v>250</v>
      </c>
      <c r="V1" t="s">
        <v>254</v>
      </c>
      <c r="W1" t="s">
        <v>246</v>
      </c>
      <c r="X1" t="s">
        <v>247</v>
      </c>
      <c r="Y1" t="s">
        <v>250</v>
      </c>
    </row>
    <row r="2" spans="1:26">
      <c r="A2" s="108" t="s">
        <v>85</v>
      </c>
      <c r="B2" s="235">
        <v>3.4929511985013582</v>
      </c>
      <c r="C2" s="234">
        <v>2.2137500000000001</v>
      </c>
      <c r="D2" s="234">
        <v>2.4002875000000001</v>
      </c>
      <c r="E2" s="234">
        <v>2.328066666666667</v>
      </c>
      <c r="G2" s="274">
        <v>2.5499999999999998</v>
      </c>
      <c r="H2" s="40">
        <v>1.7</v>
      </c>
      <c r="I2" s="40">
        <f>$G$2^(1-C2/100)*0.6^(C2/100)</f>
        <v>2.4696148077160318</v>
      </c>
      <c r="J2" s="40">
        <f>$G$2^(1-C2/100)*0.13^(C2/100)</f>
        <v>2.3874007070558165</v>
      </c>
      <c r="L2" s="17">
        <f>ABS(H2-C2)</f>
        <v>0.51375000000000015</v>
      </c>
      <c r="M2" s="17">
        <f t="shared" ref="M2:N4" si="0">ABS(I2-D2)</f>
        <v>6.9327307716031683E-2</v>
      </c>
      <c r="N2" s="17">
        <f t="shared" si="0"/>
        <v>5.9334040389149578E-2</v>
      </c>
      <c r="Q2" s="17">
        <f>SQRT((((H2-C2)/C2))^2)</f>
        <v>0.23207227555053647</v>
      </c>
      <c r="R2" s="17">
        <f>SQRT((((I2-D2)/D2))^2)</f>
        <v>2.8882918282093991E-2</v>
      </c>
      <c r="S2" s="17">
        <f t="shared" ref="R2:S4" si="1">SQRT((((J2-E2)/E2))^2)</f>
        <v>2.5486400900238928E-2</v>
      </c>
      <c r="W2" s="17">
        <f>SQRT(((ABS(H2-C2)/C2)))</f>
        <v>0.48173880428146587</v>
      </c>
      <c r="X2" s="17">
        <f t="shared" ref="X2:Y4" si="2">SQRT(((ABS(I2-D2)/D2)))</f>
        <v>0.16994975222722153</v>
      </c>
      <c r="Y2" s="17">
        <f t="shared" si="2"/>
        <v>0.15964460811514722</v>
      </c>
    </row>
    <row r="3" spans="1:26">
      <c r="A3" s="108" t="s">
        <v>85</v>
      </c>
      <c r="B3" s="235">
        <v>6.3211309958861799</v>
      </c>
      <c r="C3" s="234">
        <v>2.2054999999999998</v>
      </c>
      <c r="D3" s="234">
        <v>2.4446500000000002</v>
      </c>
      <c r="E3" s="234">
        <v>2.3452166666666669</v>
      </c>
      <c r="H3" s="40">
        <f>$G$2^(1-C3/100)*0.025^(C3/100)</f>
        <v>2.3027166630696785</v>
      </c>
      <c r="I3" s="40">
        <f>$G$2^(1-C3/100)*0.6^(C3/100)</f>
        <v>2.4699096252470167</v>
      </c>
      <c r="J3" s="40">
        <f>$G$2^(1-C3/100)*0.13^(C3/100)</f>
        <v>2.3879869955374238</v>
      </c>
      <c r="L3" s="17">
        <f t="shared" ref="L3:L4" si="3">ABS(H3-C3)</f>
        <v>9.7216663069678688E-2</v>
      </c>
      <c r="M3" s="17">
        <f t="shared" si="0"/>
        <v>2.5259625247016526E-2</v>
      </c>
      <c r="N3" s="17">
        <f t="shared" si="0"/>
        <v>4.2770328870756824E-2</v>
      </c>
      <c r="Q3" s="17">
        <f t="shared" ref="Q3:Q4" si="4">SQRT((((H3-C3)/C3))^2)</f>
        <v>4.4079194318602903E-2</v>
      </c>
      <c r="R3" s="17">
        <f t="shared" si="1"/>
        <v>1.0332614176678266E-2</v>
      </c>
      <c r="S3" s="17">
        <f t="shared" si="1"/>
        <v>1.8237261178749718E-2</v>
      </c>
      <c r="W3" s="17">
        <f t="shared" ref="W3:W4" si="5">SQRT(((ABS(H3-C3)/C3)))</f>
        <v>0.20995045681922891</v>
      </c>
      <c r="X3" s="17">
        <f t="shared" si="2"/>
        <v>0.10164946717360729</v>
      </c>
      <c r="Y3" s="17">
        <f t="shared" si="2"/>
        <v>0.13504540413782959</v>
      </c>
    </row>
    <row r="4" spans="1:26">
      <c r="A4" s="108" t="s">
        <v>85</v>
      </c>
      <c r="B4" s="235">
        <v>4.5598309485663728</v>
      </c>
      <c r="C4" s="234">
        <v>2.1789333333333332</v>
      </c>
      <c r="D4" s="234">
        <v>2.4347999999999996</v>
      </c>
      <c r="E4" s="234">
        <v>2.3778000000000001</v>
      </c>
      <c r="H4" s="40">
        <f>$G$2^(1-C4/100)*0.025^(C4/100)</f>
        <v>2.3055477525164849</v>
      </c>
      <c r="I4" s="40">
        <f>$G$2^(1-C4/100)*0.6^(C4/100)</f>
        <v>2.4708592364233626</v>
      </c>
      <c r="J4" s="40">
        <f>$G$2^(1-C4/100)*0.13^(C4/100)</f>
        <v>2.3898759413945254</v>
      </c>
      <c r="L4" s="17">
        <f t="shared" si="3"/>
        <v>0.12661441918315175</v>
      </c>
      <c r="M4" s="17">
        <f t="shared" si="0"/>
        <v>3.605923642336295E-2</v>
      </c>
      <c r="N4" s="17">
        <f t="shared" si="0"/>
        <v>1.207594139452528E-2</v>
      </c>
      <c r="Q4" s="17">
        <f t="shared" si="4"/>
        <v>5.8108441064351868E-2</v>
      </c>
      <c r="R4" s="17">
        <f t="shared" si="1"/>
        <v>1.4809937745754459E-2</v>
      </c>
      <c r="S4" s="17">
        <f t="shared" si="1"/>
        <v>5.078619477889343E-3</v>
      </c>
      <c r="W4" s="17">
        <f t="shared" si="5"/>
        <v>0.24105692494585562</v>
      </c>
      <c r="X4" s="17">
        <f t="shared" si="2"/>
        <v>0.12169608763536509</v>
      </c>
      <c r="Y4" s="17">
        <f t="shared" si="2"/>
        <v>7.1264433470626443E-2</v>
      </c>
    </row>
    <row r="5" spans="1:26">
      <c r="K5" t="s">
        <v>252</v>
      </c>
      <c r="L5" s="17">
        <f>SUM(L2:L4)</f>
        <v>0.73758108225283059</v>
      </c>
      <c r="M5" s="17">
        <f>SUM(M2:M4)</f>
        <v>0.13064616938641116</v>
      </c>
      <c r="N5" s="17">
        <f>SUM(N2:N4)</f>
        <v>0.11418031065443168</v>
      </c>
      <c r="O5" s="17">
        <f>SUM(L5:N5)</f>
        <v>0.98240756229367343</v>
      </c>
      <c r="Q5" s="17">
        <f>SUM(Q2:Q4)</f>
        <v>0.33425991093349122</v>
      </c>
      <c r="R5" s="17">
        <f>SUM(R2:R4)</f>
        <v>5.4025470204526714E-2</v>
      </c>
      <c r="S5" s="17">
        <f>SUM(S2:S4)</f>
        <v>4.8802281556877991E-2</v>
      </c>
      <c r="T5" s="17">
        <f>SUM(Q5:S5)</f>
        <v>0.43708766269489591</v>
      </c>
      <c r="W5" s="17">
        <f>SUM(W2:W4)</f>
        <v>0.93274618604655046</v>
      </c>
      <c r="X5" s="17">
        <f>SUM(X2:X4)</f>
        <v>0.39329530703619392</v>
      </c>
      <c r="Y5" s="17">
        <f>SUM(Y2:Y4)</f>
        <v>0.36595444572360325</v>
      </c>
      <c r="Z5" s="17">
        <f>SUM(W5:Y5)</f>
        <v>1.6919959388063477</v>
      </c>
    </row>
    <row r="8" spans="1:26">
      <c r="A8" t="s">
        <v>258</v>
      </c>
      <c r="B8" t="s">
        <v>255</v>
      </c>
      <c r="C8" t="s">
        <v>256</v>
      </c>
      <c r="D8" t="s">
        <v>257</v>
      </c>
      <c r="E8" s="638" t="s">
        <v>260</v>
      </c>
      <c r="F8" t="s">
        <v>262</v>
      </c>
      <c r="G8" t="s">
        <v>261</v>
      </c>
      <c r="H8" t="s">
        <v>259</v>
      </c>
      <c r="I8" t="s">
        <v>246</v>
      </c>
      <c r="J8" t="s">
        <v>247</v>
      </c>
      <c r="K8" t="s">
        <v>250</v>
      </c>
      <c r="N8" t="s">
        <v>249</v>
      </c>
      <c r="O8" t="s">
        <v>246</v>
      </c>
      <c r="P8" t="s">
        <v>247</v>
      </c>
      <c r="Q8" t="s">
        <v>250</v>
      </c>
    </row>
    <row r="9" spans="1:26">
      <c r="A9">
        <v>1</v>
      </c>
      <c r="B9" s="17">
        <v>11.549531821891808</v>
      </c>
      <c r="C9" s="17">
        <v>4.947541400705445</v>
      </c>
      <c r="D9" s="17">
        <v>6.6236060823107978</v>
      </c>
      <c r="F9" s="17"/>
      <c r="G9" s="17">
        <v>2.8</v>
      </c>
      <c r="H9" s="17">
        <v>0</v>
      </c>
      <c r="I9" s="40">
        <f>$G$9^(1-H9/100)*0.025^(H9/100)</f>
        <v>2.8</v>
      </c>
      <c r="J9" s="40">
        <f>$G$9^(1-H9/100)*0.6^(H9/100)</f>
        <v>2.8</v>
      </c>
      <c r="K9" s="40">
        <f>$G$9^(1-H9/100)*0.13^(H9/100)</f>
        <v>2.8</v>
      </c>
      <c r="M9" s="235">
        <v>3.4929511985013582</v>
      </c>
      <c r="N9" s="274">
        <v>2.5</v>
      </c>
      <c r="O9" s="40">
        <f>$N$9^(1-C2/100)*0.025^(C2/100)</f>
        <v>2.2576936353721768</v>
      </c>
      <c r="P9" s="40">
        <f>$N$9^(1-C2/100)*0.6^(C2/100)</f>
        <v>2.4222526239478062</v>
      </c>
      <c r="Q9" s="40">
        <f>$N$9^(1-C2/100)*0.13^(C2/100)</f>
        <v>2.341615222346749</v>
      </c>
      <c r="R9" s="57">
        <f>(O9-C2)/C2*100</f>
        <v>1.98503152443486</v>
      </c>
      <c r="S9" s="57">
        <f t="shared" ref="S9:T11" si="6">(P9-D2)/D2*100</f>
        <v>0.91510387600677123</v>
      </c>
      <c r="T9" s="57">
        <f t="shared" si="6"/>
        <v>0.58196596661387401</v>
      </c>
    </row>
    <row r="10" spans="1:26">
      <c r="A10">
        <v>2</v>
      </c>
      <c r="B10" s="17">
        <v>4.102250211670869</v>
      </c>
      <c r="C10" s="17">
        <v>1.7623162064305549</v>
      </c>
      <c r="D10" s="17">
        <v>3.9784550957845797</v>
      </c>
      <c r="E10" s="17"/>
      <c r="F10" s="17"/>
      <c r="H10" s="17">
        <v>1</v>
      </c>
      <c r="I10" s="40">
        <f t="shared" ref="I10:I25" si="7">$G$9^(1-H10/100)*0.025^(H10/100)</f>
        <v>2.6709505718405158</v>
      </c>
      <c r="J10" s="40">
        <f t="shared" ref="J10:J25" si="8">$G$9^(1-H10/100)*0.6^(H10/100)</f>
        <v>2.7571980554642295</v>
      </c>
      <c r="K10" s="40">
        <f t="shared" ref="K10:K25" si="9">$G$9^(1-H10/100)*0.13^(H10/100)</f>
        <v>2.7153504241457829</v>
      </c>
      <c r="M10" s="235">
        <v>6.3211309958861799</v>
      </c>
      <c r="O10" s="40">
        <f>$N$9^(1-C3/100)*0.025^(C3/100)</f>
        <v>2.2585515560673213</v>
      </c>
      <c r="P10" s="40">
        <f>$N$9^(1-C3/100)*0.6^(C3/100)</f>
        <v>2.4225378297349409</v>
      </c>
      <c r="Q10" s="40">
        <f>$N$9^(1-C3/100)*0.13^(C3/100)</f>
        <v>2.3421864405366386</v>
      </c>
      <c r="R10" s="57">
        <f t="shared" ref="R10:R11" si="10">(O10-C3)/C3*100</f>
        <v>2.4054208146597817</v>
      </c>
      <c r="S10" s="57">
        <f t="shared" si="6"/>
        <v>-0.90451272227350721</v>
      </c>
      <c r="T10" s="57">
        <f t="shared" si="6"/>
        <v>-0.12920879222367568</v>
      </c>
    </row>
    <row r="11" spans="1:26">
      <c r="A11">
        <v>2.4</v>
      </c>
      <c r="B11" s="17">
        <v>1.1494860628522019</v>
      </c>
      <c r="C11" s="17">
        <v>0.49940959037744487</v>
      </c>
      <c r="D11" s="17">
        <v>1.8769732271061834</v>
      </c>
      <c r="E11" s="17"/>
      <c r="F11" s="17"/>
      <c r="H11" s="17">
        <v>2</v>
      </c>
      <c r="I11" s="40">
        <f t="shared" si="7"/>
        <v>2.5478489132911353</v>
      </c>
      <c r="J11" s="40">
        <f t="shared" si="8"/>
        <v>2.7150503989484744</v>
      </c>
      <c r="K11" s="40">
        <f t="shared" si="9"/>
        <v>2.6332599735388156</v>
      </c>
      <c r="M11" s="235">
        <v>4.5598309485663728</v>
      </c>
      <c r="O11" s="40">
        <f>$N$9^(1-C4/100)*0.025^(C4/100)</f>
        <v>2.2613164498598195</v>
      </c>
      <c r="P11" s="40">
        <f>$N$9^(1-C4/100)*0.6^(C4/100)</f>
        <v>2.4234564781898924</v>
      </c>
      <c r="Q11" s="40">
        <f>$N$9^(1-C4/100)*0.13^(C4/100)</f>
        <v>2.3440268255129193</v>
      </c>
      <c r="R11" s="57">
        <f t="shared" si="10"/>
        <v>3.7808920202462826</v>
      </c>
      <c r="S11" s="57">
        <f t="shared" si="6"/>
        <v>-0.46589131797713279</v>
      </c>
      <c r="T11" s="57">
        <f t="shared" si="6"/>
        <v>-1.4203538769905306</v>
      </c>
    </row>
    <row r="12" spans="1:26">
      <c r="A12">
        <v>2.5</v>
      </c>
      <c r="B12" s="17">
        <v>0.75495744491397176</v>
      </c>
      <c r="C12" s="17">
        <v>0.33810576942045206</v>
      </c>
      <c r="D12" s="17">
        <v>1.3217122415344216</v>
      </c>
      <c r="E12" s="17"/>
      <c r="F12" s="17"/>
      <c r="H12" s="17">
        <v>3</v>
      </c>
      <c r="I12" s="40">
        <f t="shared" si="7"/>
        <v>2.4304208971136405</v>
      </c>
      <c r="J12" s="40">
        <f t="shared" si="8"/>
        <v>2.6735470287386125</v>
      </c>
      <c r="K12" s="40">
        <f t="shared" si="9"/>
        <v>2.5536512807266916</v>
      </c>
      <c r="M12" s="444"/>
      <c r="O12" s="40"/>
      <c r="P12" s="40"/>
      <c r="Q12" s="40"/>
      <c r="R12" s="57"/>
      <c r="S12" s="57"/>
      <c r="T12" s="57"/>
    </row>
    <row r="13" spans="1:26">
      <c r="A13">
        <v>2.5499999999999998</v>
      </c>
      <c r="B13" s="17">
        <v>0.98240756229367343</v>
      </c>
      <c r="C13" s="17">
        <v>0.43708766269489591</v>
      </c>
      <c r="D13" s="17">
        <v>1.6919959388063477</v>
      </c>
      <c r="E13" s="17"/>
      <c r="F13" s="17"/>
      <c r="H13" s="17">
        <v>4</v>
      </c>
      <c r="I13" s="40">
        <f t="shared" si="7"/>
        <v>2.3184050303424355</v>
      </c>
      <c r="J13" s="40">
        <f t="shared" si="8"/>
        <v>2.6326780960108116</v>
      </c>
      <c r="K13" s="40">
        <f t="shared" si="9"/>
        <v>2.4764493172291591</v>
      </c>
      <c r="M13" s="444"/>
      <c r="O13" s="40"/>
      <c r="P13" s="40"/>
      <c r="Q13" s="40"/>
      <c r="R13" s="57"/>
      <c r="S13" s="57"/>
      <c r="T13" s="57"/>
    </row>
    <row r="14" spans="1:26">
      <c r="A14">
        <v>2.6</v>
      </c>
      <c r="B14" s="17">
        <v>1.3502173261860537</v>
      </c>
      <c r="C14" s="17">
        <v>0.59440108458004226</v>
      </c>
      <c r="D14" s="17">
        <v>2.155682373164626</v>
      </c>
      <c r="E14" s="17"/>
      <c r="F14" s="17"/>
      <c r="H14" s="17">
        <v>5</v>
      </c>
      <c r="I14" s="40">
        <f t="shared" si="7"/>
        <v>2.2115518719825205</v>
      </c>
      <c r="J14" s="40">
        <f t="shared" si="8"/>
        <v>2.5924339024943861</v>
      </c>
      <c r="K14" s="40">
        <f t="shared" si="9"/>
        <v>2.401581322826333</v>
      </c>
      <c r="M14" s="444"/>
      <c r="O14" s="40"/>
      <c r="P14" s="40"/>
      <c r="Q14" s="40"/>
      <c r="R14" s="57"/>
      <c r="S14" s="57"/>
      <c r="T14" s="57"/>
    </row>
    <row r="15" spans="1:26">
      <c r="A15">
        <v>3</v>
      </c>
      <c r="B15" s="17">
        <v>4.2873385242455297</v>
      </c>
      <c r="C15" s="17">
        <v>1.8506173584248902</v>
      </c>
      <c r="D15" s="17">
        <v>4.0760243232491149</v>
      </c>
      <c r="E15" s="17"/>
      <c r="F15" s="17"/>
      <c r="H15" s="17">
        <v>6</v>
      </c>
      <c r="I15" s="40">
        <f t="shared" si="7"/>
        <v>2.1096234775452416</v>
      </c>
      <c r="J15" s="40">
        <f t="shared" si="8"/>
        <v>2.5528048981703808</v>
      </c>
      <c r="K15" s="40">
        <f t="shared" si="9"/>
        <v>2.3289767369846692</v>
      </c>
      <c r="M15" s="444"/>
      <c r="O15" s="40"/>
      <c r="P15" s="40"/>
      <c r="Q15" s="40"/>
      <c r="R15" s="57"/>
      <c r="S15" s="57"/>
      <c r="T15" s="57"/>
    </row>
    <row r="16" spans="1:26" ht="16" thickBot="1">
      <c r="B16" s="17"/>
      <c r="C16" s="17"/>
      <c r="D16" s="17"/>
      <c r="E16" s="17"/>
      <c r="F16" s="17"/>
      <c r="H16" s="17">
        <v>7</v>
      </c>
      <c r="I16" s="40">
        <f t="shared" si="7"/>
        <v>2.0123928691848714</v>
      </c>
      <c r="J16" s="40">
        <f t="shared" si="8"/>
        <v>2.5137816790053336</v>
      </c>
      <c r="K16" s="40">
        <f t="shared" si="9"/>
        <v>2.2585671323560659</v>
      </c>
      <c r="M16" s="476"/>
      <c r="O16" s="40"/>
      <c r="P16" s="40"/>
      <c r="Q16" s="40"/>
      <c r="R16" s="57"/>
      <c r="S16" s="57"/>
      <c r="T16" s="57"/>
    </row>
    <row r="17" spans="2:20">
      <c r="B17" s="17"/>
      <c r="C17" s="17"/>
      <c r="D17" s="17"/>
      <c r="H17" s="17">
        <v>8</v>
      </c>
      <c r="I17" s="40">
        <f t="shared" si="7"/>
        <v>1.9196435302561112</v>
      </c>
      <c r="J17" s="40">
        <f t="shared" si="8"/>
        <v>2.4753549847196838</v>
      </c>
      <c r="K17" s="40">
        <f t="shared" si="9"/>
        <v>2.1902861502874176</v>
      </c>
      <c r="O17" s="40"/>
      <c r="P17" s="40"/>
      <c r="Q17" s="40"/>
      <c r="R17" s="57"/>
      <c r="S17" s="57"/>
      <c r="T17" s="57"/>
    </row>
    <row r="18" spans="2:20">
      <c r="B18" s="17"/>
      <c r="C18" s="17"/>
      <c r="D18" s="17"/>
      <c r="H18" s="17">
        <v>9</v>
      </c>
      <c r="I18" s="40">
        <f t="shared" si="7"/>
        <v>1.8311689231669666</v>
      </c>
      <c r="J18" s="40">
        <f t="shared" si="8"/>
        <v>2.4375156965902858</v>
      </c>
      <c r="K18" s="40">
        <f t="shared" si="9"/>
        <v>2.124069438279848</v>
      </c>
      <c r="M18" s="311"/>
      <c r="O18" s="40"/>
      <c r="P18" s="40"/>
      <c r="Q18" s="40"/>
      <c r="R18" s="57"/>
      <c r="S18" s="57"/>
      <c r="T18" s="57"/>
    </row>
    <row r="19" spans="2:20">
      <c r="B19" s="17"/>
      <c r="C19" s="17"/>
      <c r="D19" s="17"/>
      <c r="H19" s="17">
        <v>10</v>
      </c>
      <c r="I19" s="40">
        <f t="shared" si="7"/>
        <v>1.746772029453354</v>
      </c>
      <c r="J19" s="40">
        <f t="shared" si="8"/>
        <v>2.4002548352865261</v>
      </c>
      <c r="K19" s="40">
        <f t="shared" si="9"/>
        <v>2.0598545893386713</v>
      </c>
      <c r="M19" s="311"/>
      <c r="O19" s="40"/>
      <c r="P19" s="40"/>
      <c r="Q19" s="40"/>
      <c r="R19" s="57"/>
      <c r="S19" s="57"/>
      <c r="T19" s="57"/>
    </row>
    <row r="20" spans="2:20">
      <c r="B20" s="17"/>
      <c r="C20" s="17"/>
      <c r="D20" s="17"/>
      <c r="H20" s="17">
        <v>11</v>
      </c>
      <c r="I20" s="40">
        <f t="shared" si="7"/>
        <v>1.6662649110512338</v>
      </c>
      <c r="J20" s="40">
        <f t="shared" si="8"/>
        <v>2.3635635587395085</v>
      </c>
      <c r="K20" s="40">
        <f t="shared" si="9"/>
        <v>1.9975810831569285</v>
      </c>
      <c r="M20" s="311"/>
      <c r="O20" s="40"/>
      <c r="P20" s="40"/>
      <c r="Q20" s="40"/>
      <c r="R20" s="57"/>
      <c r="S20" s="57"/>
      <c r="T20" s="57"/>
    </row>
    <row r="21" spans="2:20">
      <c r="H21" s="17">
        <v>12</v>
      </c>
      <c r="I21" s="40">
        <f t="shared" si="7"/>
        <v>1.5894682917893139</v>
      </c>
      <c r="J21" s="40">
        <f t="shared" si="8"/>
        <v>2.3274331600438178</v>
      </c>
      <c r="K21" s="40">
        <f t="shared" si="9"/>
        <v>1.9371902290770568</v>
      </c>
      <c r="M21" s="316"/>
      <c r="O21" s="40"/>
      <c r="P21" s="40"/>
      <c r="Q21" s="40"/>
      <c r="R21" s="57"/>
      <c r="S21" s="57"/>
      <c r="T21" s="57"/>
    </row>
    <row r="22" spans="2:20">
      <c r="H22" s="17">
        <v>13</v>
      </c>
      <c r="I22" s="40">
        <f t="shared" si="7"/>
        <v>1.5162111581703703</v>
      </c>
      <c r="J22" s="40">
        <f t="shared" si="8"/>
        <v>2.2918550653913505</v>
      </c>
      <c r="K22" s="40">
        <f t="shared" si="9"/>
        <v>1.8786251107769478</v>
      </c>
      <c r="M22" s="316"/>
      <c r="O22" s="40"/>
      <c r="P22" s="40"/>
      <c r="Q22" s="40"/>
      <c r="R22" s="57"/>
      <c r="S22" s="57"/>
      <c r="T22" s="57"/>
    </row>
    <row r="23" spans="2:20">
      <c r="H23" s="17">
        <v>14</v>
      </c>
      <c r="I23" s="40">
        <f t="shared" si="7"/>
        <v>1.4463303785521862</v>
      </c>
      <c r="J23" s="40">
        <f t="shared" si="8"/>
        <v>2.2568208320367416</v>
      </c>
      <c r="K23" s="40">
        <f t="shared" si="9"/>
        <v>1.8218305326282513</v>
      </c>
      <c r="M23" s="311"/>
      <c r="O23" s="40"/>
      <c r="P23" s="40"/>
      <c r="Q23" s="40"/>
      <c r="R23" s="57"/>
      <c r="S23" s="57"/>
      <c r="T23" s="57"/>
    </row>
    <row r="24" spans="2:20" ht="16" thickBot="1">
      <c r="H24" s="17">
        <v>15</v>
      </c>
      <c r="I24" s="40">
        <f t="shared" si="7"/>
        <v>1.3796703398800971</v>
      </c>
      <c r="J24" s="40">
        <f t="shared" si="8"/>
        <v>2.222322146293882</v>
      </c>
      <c r="K24" s="40">
        <f t="shared" si="9"/>
        <v>1.7667529676763789</v>
      </c>
      <c r="M24" s="618"/>
      <c r="O24" s="40"/>
      <c r="P24" s="40"/>
      <c r="Q24" s="40"/>
      <c r="R24" s="57"/>
      <c r="S24" s="57"/>
      <c r="T24" s="57"/>
    </row>
    <row r="25" spans="2:20">
      <c r="H25" s="17">
        <v>16</v>
      </c>
      <c r="I25" s="40">
        <f t="shared" si="7"/>
        <v>1.3160826011621944</v>
      </c>
      <c r="J25" s="40">
        <f t="shared" si="8"/>
        <v>2.1883508215630663</v>
      </c>
      <c r="K25" s="40">
        <f t="shared" si="9"/>
        <v>1.7133405071931704</v>
      </c>
    </row>
    <row r="46" spans="7:8">
      <c r="G46">
        <v>5</v>
      </c>
      <c r="H46">
        <v>6.3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60FF52-AA1E-DB41-9C27-2291ADBF0CCD}">
  <dimension ref="A1:AE63"/>
  <sheetViews>
    <sheetView topLeftCell="H1" zoomScale="106" workbookViewId="0">
      <selection activeCell="W10" sqref="W10"/>
    </sheetView>
  </sheetViews>
  <sheetFormatPr baseColWidth="10" defaultRowHeight="15"/>
  <sheetData>
    <row r="1" spans="1:31" ht="51" thickBot="1">
      <c r="A1" s="142"/>
      <c r="B1" s="143" t="s">
        <v>207</v>
      </c>
      <c r="C1" s="87" t="s">
        <v>204</v>
      </c>
      <c r="D1" s="89" t="s">
        <v>206</v>
      </c>
      <c r="E1" s="145" t="s">
        <v>158</v>
      </c>
      <c r="F1" s="146" t="s">
        <v>133</v>
      </c>
      <c r="G1" s="146" t="s">
        <v>133</v>
      </c>
      <c r="H1" s="146" t="s">
        <v>265</v>
      </c>
      <c r="I1" s="146" t="s">
        <v>133</v>
      </c>
      <c r="K1" s="498"/>
      <c r="L1" t="s">
        <v>249</v>
      </c>
      <c r="M1" t="s">
        <v>246</v>
      </c>
      <c r="N1" t="s">
        <v>247</v>
      </c>
      <c r="O1" t="s">
        <v>250</v>
      </c>
      <c r="P1" t="s">
        <v>251</v>
      </c>
      <c r="Q1" t="s">
        <v>246</v>
      </c>
      <c r="R1" t="s">
        <v>247</v>
      </c>
      <c r="S1" t="s">
        <v>250</v>
      </c>
      <c r="U1" t="s">
        <v>253</v>
      </c>
      <c r="V1" t="s">
        <v>246</v>
      </c>
      <c r="W1" t="s">
        <v>247</v>
      </c>
      <c r="X1" t="s">
        <v>250</v>
      </c>
      <c r="AA1" t="s">
        <v>254</v>
      </c>
      <c r="AB1" t="s">
        <v>246</v>
      </c>
      <c r="AC1" t="s">
        <v>247</v>
      </c>
      <c r="AD1" t="s">
        <v>250</v>
      </c>
    </row>
    <row r="2" spans="1:31" ht="16" thickBot="1">
      <c r="A2" s="161" t="s">
        <v>18</v>
      </c>
      <c r="B2" s="165" t="s">
        <v>167</v>
      </c>
      <c r="C2" s="166" t="s">
        <v>174</v>
      </c>
      <c r="D2" s="167" t="s">
        <v>20</v>
      </c>
      <c r="E2" s="171">
        <v>9.7999793438220664</v>
      </c>
      <c r="F2" s="171">
        <v>2.0619000000000001</v>
      </c>
      <c r="G2" s="171">
        <v>2.5797833333333333</v>
      </c>
      <c r="H2" s="171">
        <v>2.0644499999999999</v>
      </c>
      <c r="I2" s="171">
        <v>2.4111499999999997</v>
      </c>
      <c r="K2" s="40"/>
      <c r="L2" s="274">
        <v>1.55</v>
      </c>
      <c r="M2" s="40">
        <f>$L$2^(1-E6/100)+$L$4^(E6/100)</f>
        <v>2.3179964677040239</v>
      </c>
      <c r="N2" s="40">
        <f t="shared" ref="N2:O4" si="0">$L$2^(1-F6/100)+$L$4^(F6/100)</f>
        <v>2.3946713696746005</v>
      </c>
      <c r="O2" s="40">
        <f t="shared" si="0"/>
        <v>2.3787416930827803</v>
      </c>
      <c r="Q2" s="17">
        <f>ABS(M2-H6)</f>
        <v>4.2296467704023399E-2</v>
      </c>
      <c r="R2" s="17">
        <f>ABS(N2-G6)</f>
        <v>0.1100786303254</v>
      </c>
      <c r="S2" s="17">
        <f>ABS(O2-I6)</f>
        <v>1.7175026416113681E-2</v>
      </c>
      <c r="V2" s="17">
        <f t="shared" ref="V2:W4" si="1">SQRT((((M2-G2)/G2))^2)</f>
        <v>0.10147629928714016</v>
      </c>
      <c r="W2" s="17">
        <f t="shared" si="1"/>
        <v>0.15995609952994774</v>
      </c>
      <c r="X2" s="17">
        <f t="shared" ref="X2:X4" si="2">SQRT((((O2-I2)/I2))^2)</f>
        <v>1.3441016493050791E-2</v>
      </c>
      <c r="AB2" s="17">
        <f>SQRT(((ABS(M2-G2)/G2)))</f>
        <v>0.31855344808546676</v>
      </c>
      <c r="AC2" s="17">
        <f>SQRT(((ABS(N2-H2)/H2)))</f>
        <v>0.39994512064775556</v>
      </c>
      <c r="AD2" s="17">
        <f>SQRT(((ABS(O2-I2)/I2)))</f>
        <v>0.11593539792941063</v>
      </c>
    </row>
    <row r="3" spans="1:31" ht="16" thickBot="1">
      <c r="A3" s="2" t="s">
        <v>19</v>
      </c>
      <c r="B3" s="86" t="s">
        <v>168</v>
      </c>
      <c r="C3" s="91" t="s">
        <v>169</v>
      </c>
      <c r="D3" s="167" t="s">
        <v>20</v>
      </c>
      <c r="E3" s="57">
        <v>12.346385973372316</v>
      </c>
      <c r="F3" s="40">
        <v>2.0574833333333333</v>
      </c>
      <c r="G3" s="40">
        <v>2.7606625000000005</v>
      </c>
      <c r="H3" s="40">
        <v>2.1608499999999999</v>
      </c>
      <c r="I3" s="40">
        <v>2.4798999999999998</v>
      </c>
      <c r="K3" s="57"/>
      <c r="M3" s="40">
        <f t="shared" ref="M3:M4" si="3">$L$2^(1-E7/100)+$L$4^(E7/100)</f>
        <v>2.1626955379696726</v>
      </c>
      <c r="N3" s="40">
        <f t="shared" si="0"/>
        <v>2.4024460990153513</v>
      </c>
      <c r="O3" s="40">
        <f t="shared" si="0"/>
        <v>2.3748320998613468</v>
      </c>
      <c r="Q3" s="17">
        <f t="shared" ref="Q3:Q4" si="4">ABS(M3-H7)</f>
        <v>1.9271128696994211E-2</v>
      </c>
      <c r="R3" s="17">
        <f t="shared" ref="R3:R4" si="5">ABS(N3-G7)</f>
        <v>0.16416640098464885</v>
      </c>
      <c r="S3" s="17">
        <f t="shared" ref="S3" si="6">ABS(O3-I7)</f>
        <v>3.4865433194680051E-2</v>
      </c>
      <c r="V3" s="17">
        <f t="shared" si="1"/>
        <v>0.21660270389094202</v>
      </c>
      <c r="W3" s="17">
        <f t="shared" si="1"/>
        <v>0.11180604809003467</v>
      </c>
      <c r="X3" s="17">
        <f t="shared" si="2"/>
        <v>4.2367797144502999E-2</v>
      </c>
      <c r="AB3" s="17">
        <f t="shared" ref="AB3:AB4" si="7">SQRT(((ABS(M3-G3)/G3)))</f>
        <v>0.46540595601146106</v>
      </c>
      <c r="AC3" s="17">
        <f>SQRT(((ABS(N3-H3)/H3)))</f>
        <v>0.33437411396523303</v>
      </c>
      <c r="AD3" s="17">
        <f>SQRT(((ABS(O3-I3)/I3)))</f>
        <v>0.20583439252103375</v>
      </c>
    </row>
    <row r="4" spans="1:31" ht="16" thickBot="1">
      <c r="A4" s="84" t="s">
        <v>21</v>
      </c>
      <c r="B4" s="195" t="s">
        <v>167</v>
      </c>
      <c r="C4" s="91" t="s">
        <v>174</v>
      </c>
      <c r="D4" s="167" t="s">
        <v>20</v>
      </c>
      <c r="E4" s="40">
        <v>9.8295159962182002</v>
      </c>
      <c r="F4" s="40">
        <v>2.1716833333333332</v>
      </c>
      <c r="G4" s="40">
        <v>2.693316666666667</v>
      </c>
      <c r="H4" s="40">
        <v>2.2105333333333332</v>
      </c>
      <c r="I4" s="40">
        <v>2.3950333333333336</v>
      </c>
      <c r="K4" s="40"/>
      <c r="L4">
        <v>1.24E-3</v>
      </c>
      <c r="M4" s="40">
        <f t="shared" si="3"/>
        <v>2.2563284133451971</v>
      </c>
      <c r="N4" s="40">
        <f t="shared" si="0"/>
        <v>2.3961400436301297</v>
      </c>
      <c r="O4" s="40">
        <f>$L$2^(1-G8/100)+$L$4^(G8/100)</f>
        <v>2.3839941876801771</v>
      </c>
      <c r="Q4" s="17">
        <f t="shared" si="4"/>
        <v>5.5861746678530722E-2</v>
      </c>
      <c r="R4" s="17">
        <f t="shared" si="5"/>
        <v>2.5859956369870485E-2</v>
      </c>
      <c r="S4" s="17">
        <f>ABS(O4-I8)</f>
        <v>7.6194187680177272E-2</v>
      </c>
      <c r="V4" s="17">
        <f t="shared" si="1"/>
        <v>0.16224911787379992</v>
      </c>
      <c r="W4" s="17">
        <f t="shared" si="1"/>
        <v>8.396467381784023E-2</v>
      </c>
      <c r="X4" s="17">
        <f t="shared" si="2"/>
        <v>4.6091824692028414E-3</v>
      </c>
      <c r="AB4" s="17">
        <f t="shared" si="7"/>
        <v>0.40280158623545653</v>
      </c>
      <c r="AC4" s="17">
        <f>SQRT(((ABS(N4-H4)/H4)))</f>
        <v>0.28976658506087316</v>
      </c>
      <c r="AD4" s="17">
        <f>SQRT(((ABS(O4-I4)/I4)))</f>
        <v>6.7890960143474482E-2</v>
      </c>
    </row>
    <row r="5" spans="1:31" ht="16" thickBot="1">
      <c r="A5" s="20" t="s">
        <v>83</v>
      </c>
      <c r="B5" s="200" t="s">
        <v>118</v>
      </c>
      <c r="C5" s="201" t="s">
        <v>175</v>
      </c>
      <c r="D5" s="202" t="s">
        <v>205</v>
      </c>
      <c r="E5" s="206">
        <v>1.7724100614620815</v>
      </c>
      <c r="F5" s="206">
        <v>2.1694833333333339</v>
      </c>
      <c r="G5" s="206">
        <v>2.37365</v>
      </c>
      <c r="H5" s="206">
        <v>2.2037666666666667</v>
      </c>
      <c r="I5" s="206">
        <v>2.3855333333333331</v>
      </c>
      <c r="K5" s="40"/>
      <c r="L5" s="40">
        <v>4.1900000000000004</v>
      </c>
      <c r="M5" s="40"/>
      <c r="N5" s="40"/>
      <c r="O5" s="40"/>
      <c r="P5" t="s">
        <v>252</v>
      </c>
      <c r="Q5" s="17">
        <f>SUM(Q2:Q4)</f>
        <v>0.11742934307954833</v>
      </c>
      <c r="R5" s="17">
        <f>SUM(R2:R4)</f>
        <v>0.30010498767991933</v>
      </c>
      <c r="S5" s="17">
        <f>SUM(S2:S4)</f>
        <v>0.128234647290971</v>
      </c>
      <c r="T5" s="17">
        <f>SUM(Q5:S5)</f>
        <v>0.54576897805043867</v>
      </c>
      <c r="V5" s="17">
        <f>SUM(V2:V4)</f>
        <v>0.48032812105188211</v>
      </c>
      <c r="W5" s="17">
        <f>SUM(W2:W4)</f>
        <v>0.35572682143782264</v>
      </c>
      <c r="X5" s="17">
        <f>SUM(X2:X4)</f>
        <v>6.0417996106756626E-2</v>
      </c>
      <c r="Y5" s="17">
        <f>SUM(V5:X5)</f>
        <v>0.89647293859646138</v>
      </c>
      <c r="AB5" s="17">
        <f>SUM(AB2:AB4)</f>
        <v>1.1867609903323844</v>
      </c>
      <c r="AC5" s="17">
        <f>SUM(AC2:AC4)</f>
        <v>1.0240858196738616</v>
      </c>
      <c r="AD5" s="17">
        <f>SUM(AD2:AD4)</f>
        <v>0.38966075059391891</v>
      </c>
      <c r="AE5" s="17">
        <f>SUM(AB5:AD5)</f>
        <v>2.6005075606001649</v>
      </c>
    </row>
    <row r="6" spans="1:31">
      <c r="A6" s="228" t="s">
        <v>86</v>
      </c>
      <c r="B6" s="232" t="s">
        <v>173</v>
      </c>
      <c r="C6" s="98" t="s">
        <v>176</v>
      </c>
      <c r="D6" s="108" t="s">
        <v>85</v>
      </c>
      <c r="E6" s="235">
        <v>3.4929511985013582</v>
      </c>
      <c r="F6" s="235">
        <v>2.2550499999999998</v>
      </c>
      <c r="G6" s="235">
        <v>2.5047500000000005</v>
      </c>
      <c r="H6" s="235">
        <v>2.2757000000000005</v>
      </c>
      <c r="I6" s="235">
        <v>2.3615666666666666</v>
      </c>
      <c r="K6" s="235"/>
      <c r="L6" s="235">
        <v>1.65</v>
      </c>
      <c r="M6" s="40"/>
      <c r="N6" s="40"/>
      <c r="O6" s="40"/>
      <c r="Q6" s="17"/>
      <c r="R6" s="17"/>
      <c r="S6" s="17"/>
      <c r="V6" s="17"/>
      <c r="W6" s="17"/>
      <c r="X6" s="17"/>
      <c r="AB6" s="17"/>
      <c r="AC6" s="17"/>
      <c r="AD6" s="17"/>
    </row>
    <row r="7" spans="1:31">
      <c r="A7" s="257" t="s">
        <v>87</v>
      </c>
      <c r="B7" s="261" t="s">
        <v>173</v>
      </c>
      <c r="C7" s="98" t="s">
        <v>176</v>
      </c>
      <c r="D7" s="108" t="s">
        <v>85</v>
      </c>
      <c r="E7" s="235">
        <v>6.3211309958861799</v>
      </c>
      <c r="F7" s="235">
        <v>2.1345333333333336</v>
      </c>
      <c r="G7" s="235">
        <v>2.5666125000000002</v>
      </c>
      <c r="H7" s="235">
        <v>2.1819666666666668</v>
      </c>
      <c r="I7" s="235">
        <v>2.3399666666666668</v>
      </c>
      <c r="K7" s="235"/>
      <c r="M7" s="40"/>
      <c r="N7" s="40"/>
      <c r="O7" s="40"/>
      <c r="Q7" s="17"/>
      <c r="R7" s="17"/>
      <c r="S7" s="17"/>
      <c r="V7" s="17"/>
      <c r="W7" s="17"/>
      <c r="X7" s="17"/>
      <c r="AB7" s="17"/>
      <c r="AC7" s="17"/>
      <c r="AD7" s="17"/>
    </row>
    <row r="8" spans="1:31">
      <c r="A8" s="257" t="s">
        <v>88</v>
      </c>
      <c r="B8" s="261" t="s">
        <v>199</v>
      </c>
      <c r="C8" s="98" t="s">
        <v>177</v>
      </c>
      <c r="D8" s="108" t="s">
        <v>85</v>
      </c>
      <c r="E8" s="235">
        <v>4.5598309485663728</v>
      </c>
      <c r="F8" s="235">
        <v>2.2322166666666665</v>
      </c>
      <c r="G8" s="235">
        <v>2.4220000000000002</v>
      </c>
      <c r="H8" s="235">
        <v>2.2004666666666663</v>
      </c>
      <c r="I8" s="235">
        <v>2.3077999999999999</v>
      </c>
      <c r="K8" s="235"/>
      <c r="M8" s="40"/>
      <c r="N8" s="40"/>
      <c r="O8" s="40"/>
      <c r="Q8" s="17"/>
      <c r="R8" s="17"/>
      <c r="S8" s="17"/>
      <c r="V8" s="17"/>
      <c r="W8" s="17"/>
      <c r="X8" s="17"/>
      <c r="AB8" s="17"/>
      <c r="AC8" s="17"/>
      <c r="AD8" s="17"/>
    </row>
    <row r="9" spans="1:31">
      <c r="A9" s="2" t="s">
        <v>73</v>
      </c>
      <c r="B9" s="86" t="s">
        <v>172</v>
      </c>
      <c r="C9" s="97" t="s">
        <v>202</v>
      </c>
      <c r="D9" s="107" t="s">
        <v>23</v>
      </c>
      <c r="E9" s="57">
        <v>8.4173820474676155</v>
      </c>
      <c r="F9" s="40">
        <v>2.0429083333333331</v>
      </c>
      <c r="G9" s="40">
        <v>3.1152000000000002</v>
      </c>
      <c r="H9" s="40"/>
      <c r="I9" s="13"/>
      <c r="K9" s="57"/>
      <c r="L9" s="235">
        <v>1.6</v>
      </c>
      <c r="M9" s="40"/>
      <c r="N9" s="40"/>
      <c r="O9" s="40"/>
      <c r="Q9" s="17"/>
      <c r="R9" s="17"/>
      <c r="S9" s="17"/>
      <c r="V9" s="17"/>
      <c r="W9" s="17"/>
      <c r="X9" s="17"/>
      <c r="AB9" s="17"/>
      <c r="AC9" s="17"/>
      <c r="AD9" s="17"/>
    </row>
    <row r="10" spans="1:31">
      <c r="A10" s="2" t="s">
        <v>78</v>
      </c>
      <c r="B10" s="86" t="s">
        <v>116</v>
      </c>
      <c r="C10" s="97" t="s">
        <v>180</v>
      </c>
      <c r="D10" s="107" t="s">
        <v>23</v>
      </c>
      <c r="E10" s="40">
        <v>4.3852033191477195</v>
      </c>
      <c r="F10" s="40">
        <v>2.2579416666666665</v>
      </c>
      <c r="G10" s="40">
        <v>2.3987274999999997</v>
      </c>
      <c r="H10" s="40">
        <v>2.6418833333333334</v>
      </c>
      <c r="I10" s="40">
        <v>2.7131166666666666</v>
      </c>
      <c r="K10" s="40"/>
      <c r="L10" s="235">
        <v>1.9</v>
      </c>
    </row>
    <row r="11" spans="1:31">
      <c r="A11" s="266" t="s">
        <v>29</v>
      </c>
      <c r="B11" s="270" t="s">
        <v>93</v>
      </c>
      <c r="C11" s="95" t="s">
        <v>186</v>
      </c>
      <c r="D11" s="105" t="s">
        <v>95</v>
      </c>
      <c r="E11" s="274">
        <v>7.9011073911923688</v>
      </c>
      <c r="F11" s="274">
        <v>2.1630833333333337</v>
      </c>
      <c r="G11" s="274">
        <v>2.4213000000000005</v>
      </c>
      <c r="H11" s="274">
        <v>2.049666666666667</v>
      </c>
      <c r="I11" s="274">
        <v>2.0038333333333331</v>
      </c>
      <c r="K11" s="274"/>
    </row>
    <row r="12" spans="1:31">
      <c r="A12" s="266" t="s">
        <v>32</v>
      </c>
      <c r="B12" s="270" t="s">
        <v>97</v>
      </c>
      <c r="C12" s="95" t="s">
        <v>187</v>
      </c>
      <c r="D12" s="105" t="s">
        <v>95</v>
      </c>
      <c r="E12" s="274">
        <v>6.1515511804627723</v>
      </c>
      <c r="F12" s="274">
        <v>2.0887500000000001</v>
      </c>
      <c r="G12" s="274">
        <v>2.4464999999999999</v>
      </c>
      <c r="H12" s="274">
        <v>1.9113500000000001</v>
      </c>
      <c r="I12" s="274">
        <v>1.9795333333333334</v>
      </c>
      <c r="K12" s="274"/>
    </row>
    <row r="13" spans="1:31">
      <c r="A13" s="266" t="s">
        <v>35</v>
      </c>
      <c r="B13" s="270" t="s">
        <v>101</v>
      </c>
      <c r="C13" s="95" t="s">
        <v>186</v>
      </c>
      <c r="D13" s="105" t="s">
        <v>95</v>
      </c>
      <c r="E13" s="278">
        <v>10.63975847585867</v>
      </c>
      <c r="F13" s="274">
        <v>1.8801833333333333</v>
      </c>
      <c r="G13" s="274">
        <v>2.6888499999999995</v>
      </c>
      <c r="H13" s="274">
        <v>1.8196666666666668</v>
      </c>
      <c r="I13" s="274">
        <v>2.0819000000000001</v>
      </c>
      <c r="K13" s="278"/>
      <c r="L13" t="s">
        <v>264</v>
      </c>
    </row>
    <row r="14" spans="1:31">
      <c r="A14" s="266" t="s">
        <v>36</v>
      </c>
      <c r="B14" s="270" t="s">
        <v>101</v>
      </c>
      <c r="C14" s="95" t="s">
        <v>186</v>
      </c>
      <c r="D14" s="105" t="s">
        <v>95</v>
      </c>
      <c r="E14" s="278">
        <v>10.755331211821929</v>
      </c>
      <c r="F14" s="274">
        <v>1.8329</v>
      </c>
      <c r="G14" s="274">
        <v>2.430766666666667</v>
      </c>
      <c r="H14" s="274">
        <v>1.7843666666666667</v>
      </c>
      <c r="I14" s="274">
        <v>1.9876333333333331</v>
      </c>
      <c r="K14" s="278"/>
    </row>
    <row r="15" spans="1:31">
      <c r="A15" s="266" t="s">
        <v>43</v>
      </c>
      <c r="B15" s="270" t="s">
        <v>101</v>
      </c>
      <c r="C15" s="95" t="s">
        <v>186</v>
      </c>
      <c r="D15" s="105" t="s">
        <v>95</v>
      </c>
      <c r="E15" s="278">
        <v>10.291771546070096</v>
      </c>
      <c r="F15" s="274">
        <v>1.9225333333333332</v>
      </c>
      <c r="G15" s="274">
        <v>2.4871333333333334</v>
      </c>
      <c r="H15" s="274">
        <v>1.8692833333333332</v>
      </c>
      <c r="I15" s="274">
        <v>1.9593499999999997</v>
      </c>
      <c r="K15" s="278"/>
    </row>
    <row r="16" spans="1:31">
      <c r="A16" s="266" t="s">
        <v>44</v>
      </c>
      <c r="B16" s="270" t="s">
        <v>101</v>
      </c>
      <c r="C16" s="95" t="s">
        <v>186</v>
      </c>
      <c r="D16" s="105" t="s">
        <v>95</v>
      </c>
      <c r="E16" s="278">
        <v>10.532302756307436</v>
      </c>
      <c r="F16" s="274">
        <v>2.0500833333333333</v>
      </c>
      <c r="G16" s="274">
        <v>2.6736666666666666</v>
      </c>
      <c r="H16" s="274">
        <v>2.0137999999999998</v>
      </c>
      <c r="I16" s="274">
        <v>2.2258166666666668</v>
      </c>
      <c r="K16" s="278"/>
      <c r="L16" s="235">
        <v>3.4929511985013582</v>
      </c>
      <c r="M16" s="235">
        <v>2.2550499999999998</v>
      </c>
      <c r="N16" s="235">
        <v>2.5047500000000005</v>
      </c>
      <c r="O16" s="235">
        <v>2.2757000000000005</v>
      </c>
      <c r="P16" s="235">
        <v>2.3615666666666666</v>
      </c>
    </row>
    <row r="17" spans="1:21">
      <c r="A17" s="266" t="s">
        <v>46</v>
      </c>
      <c r="B17" s="270" t="s">
        <v>103</v>
      </c>
      <c r="C17" s="95" t="s">
        <v>170</v>
      </c>
      <c r="D17" s="105" t="s">
        <v>95</v>
      </c>
      <c r="E17" s="274">
        <v>5.4745285565539401</v>
      </c>
      <c r="F17" s="274">
        <v>2.3352833333333329</v>
      </c>
      <c r="G17" s="274">
        <v>2.5326333333333331</v>
      </c>
      <c r="H17" s="274">
        <v>1.9540500000000001</v>
      </c>
      <c r="I17" s="274">
        <v>2.3165333333333336</v>
      </c>
      <c r="K17" s="274"/>
      <c r="L17" s="235">
        <v>6.3211309958861799</v>
      </c>
      <c r="M17" s="235">
        <v>2.1345333333333336</v>
      </c>
      <c r="N17" s="235">
        <v>2.5666125000000002</v>
      </c>
      <c r="O17" s="235">
        <v>2.1819666666666668</v>
      </c>
      <c r="P17" s="235">
        <v>2.3399666666666668</v>
      </c>
    </row>
    <row r="18" spans="1:21">
      <c r="A18" s="266" t="s">
        <v>47</v>
      </c>
      <c r="B18" s="270" t="s">
        <v>104</v>
      </c>
      <c r="C18" s="95" t="s">
        <v>191</v>
      </c>
      <c r="D18" s="105" t="s">
        <v>95</v>
      </c>
      <c r="E18" s="274">
        <v>5.9406964954511885</v>
      </c>
      <c r="F18" s="274">
        <v>1.9723333333333337</v>
      </c>
      <c r="G18" s="274">
        <v>2.5063500000000003</v>
      </c>
      <c r="H18" s="274">
        <v>2.0260833333333332</v>
      </c>
      <c r="I18" s="274">
        <v>2.1051000000000002</v>
      </c>
      <c r="K18" s="274"/>
      <c r="L18" s="235">
        <v>4.5598309485663728</v>
      </c>
      <c r="M18" s="235">
        <v>2.2322166666666665</v>
      </c>
      <c r="N18" s="235">
        <v>2.4220000000000002</v>
      </c>
      <c r="O18" s="235">
        <v>2.2004666666666663</v>
      </c>
      <c r="P18" s="235">
        <v>2.3077999999999999</v>
      </c>
    </row>
    <row r="19" spans="1:21">
      <c r="A19" s="266" t="s">
        <v>52</v>
      </c>
      <c r="B19" s="270" t="s">
        <v>108</v>
      </c>
      <c r="C19" s="95" t="s">
        <v>182</v>
      </c>
      <c r="D19" s="105" t="s">
        <v>95</v>
      </c>
      <c r="E19" s="278">
        <v>10.743889630113264</v>
      </c>
      <c r="F19" s="274">
        <v>1.9016000000000002</v>
      </c>
      <c r="G19" s="274">
        <v>2.5068833333333336</v>
      </c>
      <c r="H19" s="274">
        <v>1.8522666666666665</v>
      </c>
      <c r="I19" s="274">
        <v>2.0660666666666665</v>
      </c>
      <c r="K19" s="278"/>
      <c r="S19" t="s">
        <v>246</v>
      </c>
      <c r="T19" t="s">
        <v>247</v>
      </c>
      <c r="U19" t="s">
        <v>250</v>
      </c>
    </row>
    <row r="20" spans="1:21">
      <c r="A20" s="266" t="s">
        <v>53</v>
      </c>
      <c r="B20" s="270" t="s">
        <v>109</v>
      </c>
      <c r="C20" s="95" t="s">
        <v>183</v>
      </c>
      <c r="D20" s="105" t="s">
        <v>95</v>
      </c>
      <c r="E20" s="274">
        <v>8.8068365274917859</v>
      </c>
      <c r="F20" s="274">
        <v>2.0500999999999996</v>
      </c>
      <c r="G20" s="274">
        <v>2.703383333333333</v>
      </c>
      <c r="H20" s="274"/>
      <c r="I20" s="271"/>
      <c r="K20" s="274"/>
      <c r="M20" s="17"/>
      <c r="N20" s="17"/>
      <c r="O20" s="17"/>
      <c r="Q20" s="17">
        <v>1.55</v>
      </c>
      <c r="R20" s="17">
        <v>0</v>
      </c>
      <c r="S20" s="40">
        <f>$Q$20^(1-R20/100)+$L$4^(R20/100)</f>
        <v>2.5499999999999998</v>
      </c>
      <c r="T20" s="40">
        <f>$Q$20^(1-R20/100)+$L$5^(R20/100)</f>
        <v>2.5499999999999998</v>
      </c>
      <c r="U20" s="40">
        <f>$Q$20^(1-R20/100)+$L$6^(R20/100)</f>
        <v>2.5499999999999998</v>
      </c>
    </row>
    <row r="21" spans="1:21">
      <c r="A21" s="266" t="s">
        <v>54</v>
      </c>
      <c r="B21" s="270" t="s">
        <v>109</v>
      </c>
      <c r="C21" s="95" t="s">
        <v>183</v>
      </c>
      <c r="D21" s="105" t="s">
        <v>95</v>
      </c>
      <c r="E21" s="278">
        <v>10.430674561545535</v>
      </c>
      <c r="F21" s="274">
        <v>1.8544833333333335</v>
      </c>
      <c r="G21" s="274">
        <v>2.4138500000000001</v>
      </c>
      <c r="H21" s="274">
        <v>1.8265666666666669</v>
      </c>
      <c r="I21" s="274">
        <v>2.0708500000000001</v>
      </c>
      <c r="K21" s="278"/>
      <c r="L21" s="274">
        <v>1.4</v>
      </c>
      <c r="M21" s="17">
        <v>1.3843932010942472</v>
      </c>
      <c r="N21" s="17">
        <v>1.0291288570394599</v>
      </c>
      <c r="O21" s="17">
        <v>2.8638044486177692</v>
      </c>
      <c r="R21" s="17">
        <v>1</v>
      </c>
      <c r="S21" s="40">
        <f t="shared" ref="S21:S36" si="8">$Q$20^(1-R21/100)+$L$4^(R21/100)</f>
        <v>2.4784859098388501</v>
      </c>
      <c r="T21" s="40">
        <f t="shared" ref="T21:T29" si="9">$Q$20^(1-R21/100)+$L$5^(R21/100)</f>
        <v>2.5576520428755858</v>
      </c>
      <c r="U21" s="40">
        <f t="shared" ref="U21:U29" si="10">$Q$20^(1-R21/100)+$L$6^(R21/100)</f>
        <v>2.5482422247017937</v>
      </c>
    </row>
    <row r="22" spans="1:21">
      <c r="A22" s="266" t="s">
        <v>72</v>
      </c>
      <c r="B22" s="270" t="s">
        <v>161</v>
      </c>
      <c r="C22" s="95" t="s">
        <v>203</v>
      </c>
      <c r="D22" s="105" t="s">
        <v>95</v>
      </c>
      <c r="E22" s="278"/>
      <c r="F22" s="274">
        <v>2.0516666666666667</v>
      </c>
      <c r="G22" s="274">
        <v>2.2911666666666664</v>
      </c>
      <c r="H22" s="274">
        <v>2.0213999999999999</v>
      </c>
      <c r="I22" s="274">
        <v>2.0255333333333332</v>
      </c>
      <c r="K22" s="278"/>
      <c r="L22" s="274">
        <v>1.5</v>
      </c>
      <c r="M22" s="17">
        <v>0.59690203454457835</v>
      </c>
      <c r="N22" s="17">
        <v>0.94060809409683088</v>
      </c>
      <c r="O22" s="17">
        <v>2.7593266029394039</v>
      </c>
      <c r="R22" s="17">
        <v>2</v>
      </c>
      <c r="S22" s="40">
        <f t="shared" si="8"/>
        <v>2.4111922099698528</v>
      </c>
      <c r="T22" s="40">
        <f t="shared" si="9"/>
        <v>2.5655419547332663</v>
      </c>
      <c r="U22" s="40">
        <f t="shared" si="10"/>
        <v>2.5465392932495665</v>
      </c>
    </row>
    <row r="23" spans="1:21">
      <c r="A23" s="266" t="s">
        <v>79</v>
      </c>
      <c r="B23" s="270" t="s">
        <v>115</v>
      </c>
      <c r="C23" s="95" t="s">
        <v>200</v>
      </c>
      <c r="D23" s="105" t="s">
        <v>95</v>
      </c>
      <c r="E23" s="274">
        <v>5.8335690045248807</v>
      </c>
      <c r="F23" s="274">
        <v>2.1544416666666666</v>
      </c>
      <c r="G23" s="274">
        <v>2.41275</v>
      </c>
      <c r="H23" s="274">
        <v>1.8753333333333335</v>
      </c>
      <c r="I23" s="274">
        <v>1.9594499999999997</v>
      </c>
      <c r="K23" s="274"/>
      <c r="L23" s="274">
        <v>1.55</v>
      </c>
      <c r="M23" s="17">
        <v>0.54576897805043867</v>
      </c>
      <c r="N23" s="17">
        <v>0.89647293859646138</v>
      </c>
      <c r="O23" s="17">
        <v>2.6005075606001649</v>
      </c>
      <c r="R23" s="17">
        <v>3</v>
      </c>
      <c r="S23" s="40">
        <f t="shared" si="8"/>
        <v>2.3478474783767402</v>
      </c>
      <c r="T23" s="40">
        <f t="shared" si="9"/>
        <v>2.5736726107241825</v>
      </c>
      <c r="U23" s="40">
        <f t="shared" si="10"/>
        <v>2.5448912025570873</v>
      </c>
    </row>
    <row r="24" spans="1:21" ht="16" thickBot="1">
      <c r="A24" s="266" t="s">
        <v>81</v>
      </c>
      <c r="B24" s="270" t="s">
        <v>117</v>
      </c>
      <c r="C24" s="95" t="s">
        <v>201</v>
      </c>
      <c r="D24" s="105" t="s">
        <v>95</v>
      </c>
      <c r="E24" s="274">
        <v>5.6865105471647919</v>
      </c>
      <c r="F24" s="274">
        <v>2.0145666666666671</v>
      </c>
      <c r="G24" s="274">
        <v>2.4499166666666667</v>
      </c>
      <c r="H24" s="274">
        <v>1.9710666666666667</v>
      </c>
      <c r="I24" s="274">
        <v>2.0659333333333332</v>
      </c>
      <c r="K24" s="274"/>
      <c r="L24" s="274">
        <v>1.6</v>
      </c>
      <c r="M24" s="17">
        <v>0.69141561019909492</v>
      </c>
      <c r="N24" s="17">
        <v>0.89659088671606124</v>
      </c>
      <c r="O24" s="17">
        <v>2.5932456317732955</v>
      </c>
      <c r="R24" s="17">
        <v>4</v>
      </c>
      <c r="S24" s="40">
        <f t="shared" si="8"/>
        <v>2.2881978559954894</v>
      </c>
      <c r="T24" s="40">
        <f t="shared" si="9"/>
        <v>2.5820469299254638</v>
      </c>
      <c r="U24" s="40">
        <f t="shared" si="10"/>
        <v>2.5432979507401487</v>
      </c>
    </row>
    <row r="25" spans="1:21">
      <c r="A25" s="303" t="s">
        <v>28</v>
      </c>
      <c r="B25" s="307" t="s">
        <v>93</v>
      </c>
      <c r="C25" s="94" t="s">
        <v>186</v>
      </c>
      <c r="D25" s="104" t="s">
        <v>94</v>
      </c>
      <c r="E25" s="611">
        <v>10.473911870044446</v>
      </c>
      <c r="F25" s="311">
        <v>1.8623833333333333</v>
      </c>
      <c r="G25" s="311">
        <v>2.5686833333333334</v>
      </c>
      <c r="H25" s="311">
        <v>1.8505833333333335</v>
      </c>
      <c r="I25" s="311">
        <v>1.8669666666666667</v>
      </c>
      <c r="K25" s="316"/>
      <c r="L25" s="274">
        <v>1.8</v>
      </c>
      <c r="M25" s="17">
        <v>2.0508275009007502</v>
      </c>
      <c r="N25" s="17">
        <v>1.1507437266388711</v>
      </c>
      <c r="O25" s="17">
        <v>3.0161941762674918</v>
      </c>
      <c r="R25" s="17">
        <v>5</v>
      </c>
      <c r="S25" s="40">
        <f t="shared" si="8"/>
        <v>2.2320059097932168</v>
      </c>
      <c r="T25" s="40">
        <f t="shared" si="9"/>
        <v>2.5906678759634234</v>
      </c>
      <c r="U25" s="40">
        <f t="shared" si="10"/>
        <v>2.5417595371172759</v>
      </c>
    </row>
    <row r="26" spans="1:21">
      <c r="A26" s="303" t="s">
        <v>31</v>
      </c>
      <c r="B26" s="307" t="s">
        <v>97</v>
      </c>
      <c r="C26" s="94" t="s">
        <v>187</v>
      </c>
      <c r="D26" s="104" t="s">
        <v>94</v>
      </c>
      <c r="E26" s="316">
        <v>10.738858398161378</v>
      </c>
      <c r="F26" s="311">
        <v>1.895933333333335</v>
      </c>
      <c r="G26" s="311">
        <v>2.5478499999999999</v>
      </c>
      <c r="H26" s="311">
        <v>1.7536999999999998</v>
      </c>
      <c r="I26" s="311">
        <v>1.9350500000000002</v>
      </c>
      <c r="K26" s="316"/>
      <c r="L26">
        <v>2</v>
      </c>
      <c r="M26" s="17">
        <v>3.7590826745250716</v>
      </c>
      <c r="N26" s="17">
        <v>1.5776492030514055</v>
      </c>
      <c r="O26" s="17">
        <v>3.4862796013554824</v>
      </c>
      <c r="R26" s="17">
        <v>6</v>
      </c>
      <c r="S26" s="40">
        <f t="shared" si="8"/>
        <v>2.1790495694466552</v>
      </c>
      <c r="T26" s="40">
        <f t="shared" si="9"/>
        <v>2.5995384576458012</v>
      </c>
      <c r="U26" s="40">
        <f t="shared" si="10"/>
        <v>2.5402759622104671</v>
      </c>
    </row>
    <row r="27" spans="1:21">
      <c r="A27" s="303" t="s">
        <v>33</v>
      </c>
      <c r="B27" s="307" t="s">
        <v>98</v>
      </c>
      <c r="C27" s="94" t="s">
        <v>188</v>
      </c>
      <c r="D27" s="104" t="s">
        <v>94</v>
      </c>
      <c r="E27" s="311">
        <v>2.7345998848589699</v>
      </c>
      <c r="F27" s="311">
        <v>2.0941166666666668</v>
      </c>
      <c r="G27" s="311">
        <v>2.2250166666666664</v>
      </c>
      <c r="H27" s="311">
        <v>1.9734666666666667</v>
      </c>
      <c r="I27" s="311">
        <v>1.9808666666666666</v>
      </c>
      <c r="K27" s="311"/>
      <c r="L27" s="274"/>
      <c r="M27" s="17"/>
      <c r="N27" s="17"/>
      <c r="O27" s="17"/>
      <c r="R27" s="17">
        <v>7</v>
      </c>
      <c r="S27" s="40">
        <f>$Q$20^(1-R27/100)+$L$4^(R27/100)</f>
        <v>2.129121132855667</v>
      </c>
      <c r="T27" s="40">
        <f t="shared" si="9"/>
        <v>2.6086617296031722</v>
      </c>
      <c r="U27" s="40">
        <f t="shared" si="10"/>
        <v>2.5388472277459537</v>
      </c>
    </row>
    <row r="28" spans="1:21">
      <c r="A28" s="303" t="s">
        <v>34</v>
      </c>
      <c r="B28" s="307" t="s">
        <v>98</v>
      </c>
      <c r="C28" s="94" t="s">
        <v>188</v>
      </c>
      <c r="D28" s="104" t="s">
        <v>94</v>
      </c>
      <c r="E28" s="311">
        <v>3.4618672926719851</v>
      </c>
      <c r="F28" s="311">
        <v>2.0413833333333331</v>
      </c>
      <c r="G28" s="311">
        <v>2.4149333333333334</v>
      </c>
      <c r="H28" s="311">
        <v>1.9781666666666666</v>
      </c>
      <c r="I28" s="311">
        <v>1.9064833333333333</v>
      </c>
      <c r="K28" s="311"/>
      <c r="L28" s="274"/>
      <c r="M28" s="17"/>
      <c r="N28" s="17"/>
      <c r="O28" s="17"/>
      <c r="R28" s="17">
        <v>8</v>
      </c>
      <c r="S28" s="40">
        <f t="shared" si="8"/>
        <v>2.0820263360356845</v>
      </c>
      <c r="T28" s="40">
        <f t="shared" si="9"/>
        <v>2.6180407929396567</v>
      </c>
      <c r="U28" s="40">
        <f t="shared" si="10"/>
        <v>2.5374733366549944</v>
      </c>
    </row>
    <row r="29" spans="1:21">
      <c r="A29" s="303" t="s">
        <v>37</v>
      </c>
      <c r="B29" s="307" t="s">
        <v>99</v>
      </c>
      <c r="C29" s="94" t="s">
        <v>190</v>
      </c>
      <c r="D29" s="104" t="s">
        <v>94</v>
      </c>
      <c r="E29" s="311">
        <v>9.3179832451046014</v>
      </c>
      <c r="F29" s="311">
        <v>1.9629499999999998</v>
      </c>
      <c r="G29" s="311">
        <v>2.3824333333333332</v>
      </c>
      <c r="H29" s="311">
        <v>1.9087916666666649</v>
      </c>
      <c r="I29" s="311">
        <v>1.8088666666666668</v>
      </c>
      <c r="K29" s="311"/>
      <c r="L29" s="274"/>
      <c r="M29" s="17"/>
      <c r="N29" s="17"/>
      <c r="O29" s="17"/>
      <c r="R29" s="17">
        <v>9</v>
      </c>
      <c r="S29" s="40">
        <f t="shared" si="8"/>
        <v>2.0375834832214514</v>
      </c>
      <c r="T29" s="40">
        <f t="shared" si="9"/>
        <v>2.6276787958930683</v>
      </c>
      <c r="U29" s="40">
        <f t="shared" si="10"/>
        <v>2.536154293074691</v>
      </c>
    </row>
    <row r="30" spans="1:21">
      <c r="A30" s="303" t="s">
        <v>38</v>
      </c>
      <c r="B30" s="307" t="s">
        <v>100</v>
      </c>
      <c r="C30" s="94" t="s">
        <v>191</v>
      </c>
      <c r="D30" s="104" t="s">
        <v>94</v>
      </c>
      <c r="E30" s="311">
        <v>3.9378486750348509</v>
      </c>
      <c r="F30" s="311">
        <v>2.1251833333333332</v>
      </c>
      <c r="G30" s="311">
        <v>2.2698</v>
      </c>
      <c r="H30" s="311">
        <v>1.9365666666666668</v>
      </c>
      <c r="I30" s="311">
        <v>2.0302666666666664</v>
      </c>
      <c r="K30" s="311"/>
      <c r="R30" s="17">
        <v>10</v>
      </c>
      <c r="S30" s="40">
        <f t="shared" si="8"/>
        <v>1.9956226332842211</v>
      </c>
      <c r="T30" s="40">
        <f t="shared" ref="T30:T36" si="11">$Q$20^(1-R30/100)+$L$5^(R30/100)</f>
        <v>2.6375789345046319</v>
      </c>
      <c r="U30" s="40">
        <f t="shared" ref="U30:U36" si="12">$Q$20^(1-R30/100)+$L$6^(R30/100)</f>
        <v>2.5348901023488355</v>
      </c>
    </row>
    <row r="31" spans="1:21">
      <c r="A31" s="303" t="s">
        <v>39</v>
      </c>
      <c r="B31" s="307" t="s">
        <v>101</v>
      </c>
      <c r="C31" s="94" t="s">
        <v>186</v>
      </c>
      <c r="D31" s="104" t="s">
        <v>94</v>
      </c>
      <c r="E31" s="316">
        <v>12.112464638300304</v>
      </c>
      <c r="F31" s="311">
        <v>1.8240999999999998</v>
      </c>
      <c r="G31" s="311">
        <v>2.459625</v>
      </c>
      <c r="H31" s="311">
        <v>1.7790166666666665</v>
      </c>
      <c r="I31" s="311">
        <v>1.9576</v>
      </c>
      <c r="K31" s="316"/>
      <c r="R31" s="17">
        <v>11</v>
      </c>
      <c r="S31" s="40">
        <f t="shared" si="8"/>
        <v>1.9559848388169079</v>
      </c>
      <c r="T31" s="40">
        <f t="shared" si="11"/>
        <v>2.6477444532984116</v>
      </c>
      <c r="U31" s="40">
        <f t="shared" si="12"/>
        <v>2.5336807710287808</v>
      </c>
    </row>
    <row r="32" spans="1:21">
      <c r="A32" s="303" t="s">
        <v>41</v>
      </c>
      <c r="B32" s="307" t="s">
        <v>192</v>
      </c>
      <c r="C32" s="94" t="s">
        <v>193</v>
      </c>
      <c r="D32" s="104" t="s">
        <v>94</v>
      </c>
      <c r="E32" s="316">
        <v>10.617980534721768</v>
      </c>
      <c r="F32" s="311">
        <v>1.9673500000000002</v>
      </c>
      <c r="G32" s="311">
        <v>2.7355</v>
      </c>
      <c r="H32" s="311">
        <v>1.823925</v>
      </c>
      <c r="I32" s="311">
        <v>2.0305833333333334</v>
      </c>
      <c r="K32" s="316"/>
      <c r="R32" s="17">
        <v>12</v>
      </c>
      <c r="S32" s="40">
        <f t="shared" si="8"/>
        <v>1.9185214344776771</v>
      </c>
      <c r="T32" s="40">
        <f t="shared" si="11"/>
        <v>2.6581786459705903</v>
      </c>
      <c r="U32" s="40">
        <f t="shared" si="12"/>
        <v>2.5325263068743391</v>
      </c>
    </row>
    <row r="33" spans="1:21">
      <c r="A33" s="303" t="s">
        <v>42</v>
      </c>
      <c r="B33" s="307" t="s">
        <v>101</v>
      </c>
      <c r="C33" s="94" t="s">
        <v>186</v>
      </c>
      <c r="D33" s="104" t="s">
        <v>94</v>
      </c>
      <c r="E33" s="316">
        <v>10.20831999772404</v>
      </c>
      <c r="F33" s="311">
        <v>1.9390166666666668</v>
      </c>
      <c r="G33" s="311">
        <v>2.5938499999999998</v>
      </c>
      <c r="H33" s="311">
        <v>1.8090833333333334</v>
      </c>
      <c r="I33" s="311">
        <v>2.0179333333333331</v>
      </c>
      <c r="K33" s="316"/>
      <c r="R33" s="17">
        <v>13</v>
      </c>
      <c r="S33" s="40">
        <f t="shared" si="8"/>
        <v>1.8830933714031817</v>
      </c>
      <c r="T33" s="40">
        <f t="shared" si="11"/>
        <v>2.6688848560887379</v>
      </c>
      <c r="U33" s="40">
        <f t="shared" si="12"/>
        <v>2.5314267188547088</v>
      </c>
    </row>
    <row r="34" spans="1:21">
      <c r="A34" s="303" t="s">
        <v>45</v>
      </c>
      <c r="B34" s="307" t="s">
        <v>102</v>
      </c>
      <c r="C34" s="94" t="s">
        <v>194</v>
      </c>
      <c r="D34" s="104" t="s">
        <v>94</v>
      </c>
      <c r="E34" s="311">
        <v>8.0966920760731007</v>
      </c>
      <c r="F34" s="311">
        <v>1.9622000000000002</v>
      </c>
      <c r="G34" s="311">
        <v>2.4438166666666667</v>
      </c>
      <c r="H34" s="311">
        <v>1.8762833333333333</v>
      </c>
      <c r="I34" s="311">
        <v>1.9618333333333335</v>
      </c>
      <c r="K34" s="311"/>
      <c r="R34" s="17">
        <v>14</v>
      </c>
      <c r="S34" s="40">
        <f>$Q$20^(1-R34/100)+$L$4^(R34/100)</f>
        <v>1.8495705947090797</v>
      </c>
      <c r="T34" s="40">
        <f t="shared" si="11"/>
        <v>2.679866477801216</v>
      </c>
      <c r="U34" s="40">
        <f t="shared" si="12"/>
        <v>2.5303820171494293</v>
      </c>
    </row>
    <row r="35" spans="1:21">
      <c r="A35" s="303" t="s">
        <v>48</v>
      </c>
      <c r="B35" s="307" t="s">
        <v>105</v>
      </c>
      <c r="C35" s="94" t="s">
        <v>193</v>
      </c>
      <c r="D35" s="104" t="s">
        <v>94</v>
      </c>
      <c r="E35" s="311">
        <v>5.1415164605987913</v>
      </c>
      <c r="F35" s="311">
        <v>1.9504666666666668</v>
      </c>
      <c r="G35" s="311">
        <v>2.2855499999999997</v>
      </c>
      <c r="H35" s="311">
        <v>1.9241916666666667</v>
      </c>
      <c r="I35" s="311">
        <v>1.9258333333333335</v>
      </c>
      <c r="K35" s="311"/>
      <c r="R35" s="17">
        <v>15</v>
      </c>
      <c r="S35" s="40">
        <f t="shared" si="8"/>
        <v>1.8178314612885369</v>
      </c>
      <c r="T35" s="40">
        <f t="shared" si="11"/>
        <v>2.6911269565568681</v>
      </c>
      <c r="U35" s="40">
        <f t="shared" si="12"/>
        <v>2.5293922131493582</v>
      </c>
    </row>
    <row r="36" spans="1:21">
      <c r="A36" s="303" t="s">
        <v>49</v>
      </c>
      <c r="B36" s="307" t="s">
        <v>106</v>
      </c>
      <c r="C36" s="94" t="s">
        <v>195</v>
      </c>
      <c r="D36" s="104" t="s">
        <v>94</v>
      </c>
      <c r="E36" s="311">
        <v>3.8828135135341455</v>
      </c>
      <c r="F36" s="311">
        <v>2.0789833333333334</v>
      </c>
      <c r="G36" s="311">
        <v>2.3550166666666668</v>
      </c>
      <c r="H36" s="311">
        <v>1.9530666666666665</v>
      </c>
      <c r="I36" s="311">
        <v>1.9494166666666668</v>
      </c>
      <c r="K36" s="311"/>
      <c r="R36" s="17">
        <v>16</v>
      </c>
      <c r="S36" s="40">
        <f t="shared" si="8"/>
        <v>1.7877621952999831</v>
      </c>
      <c r="T36" s="40">
        <f t="shared" si="11"/>
        <v>2.7026697898351304</v>
      </c>
      <c r="U36" s="40">
        <f t="shared" si="12"/>
        <v>2.528457319457682</v>
      </c>
    </row>
    <row r="37" spans="1:21">
      <c r="A37" s="303" t="s">
        <v>50</v>
      </c>
      <c r="B37" s="307" t="s">
        <v>103</v>
      </c>
      <c r="C37" s="94" t="s">
        <v>196</v>
      </c>
      <c r="D37" s="104" t="s">
        <v>94</v>
      </c>
      <c r="E37" s="311">
        <v>4.9830336758981026</v>
      </c>
      <c r="F37" s="311">
        <v>1.9684499999999998</v>
      </c>
      <c r="G37" s="311">
        <v>2.5065333333333335</v>
      </c>
      <c r="H37" s="311">
        <v>2.0452166666666667</v>
      </c>
      <c r="I37" s="311">
        <v>1.8994500000000001</v>
      </c>
      <c r="K37" s="311"/>
    </row>
    <row r="38" spans="1:21">
      <c r="A38" s="303" t="s">
        <v>51</v>
      </c>
      <c r="B38" s="307" t="s">
        <v>107</v>
      </c>
      <c r="C38" s="94" t="s">
        <v>178</v>
      </c>
      <c r="D38" s="104" t="s">
        <v>94</v>
      </c>
      <c r="E38" s="311">
        <v>5.7395725725505722</v>
      </c>
      <c r="F38" s="311">
        <v>2.0797333333333334</v>
      </c>
      <c r="G38" s="311">
        <v>2.3865500000000002</v>
      </c>
      <c r="H38" s="311">
        <v>1.9747333333333332</v>
      </c>
      <c r="I38" s="311">
        <v>1.9696833333333332</v>
      </c>
      <c r="K38" s="311"/>
    </row>
    <row r="39" spans="1:21">
      <c r="A39" s="303" t="s">
        <v>64</v>
      </c>
      <c r="B39" s="307" t="s">
        <v>113</v>
      </c>
      <c r="C39" s="94" t="s">
        <v>198</v>
      </c>
      <c r="D39" s="104" t="s">
        <v>94</v>
      </c>
      <c r="E39" s="316">
        <v>8.5219093683422393</v>
      </c>
      <c r="F39" s="311">
        <v>2.1276666666666668</v>
      </c>
      <c r="G39" s="311">
        <v>2.6178333333333335</v>
      </c>
      <c r="H39" s="311">
        <v>2.1078999999999999</v>
      </c>
      <c r="I39" s="311">
        <v>2.2057666666666664</v>
      </c>
      <c r="K39" s="316"/>
    </row>
    <row r="40" spans="1:21">
      <c r="A40" s="303" t="s">
        <v>74</v>
      </c>
      <c r="B40" s="307" t="s">
        <v>115</v>
      </c>
      <c r="C40" s="94" t="s">
        <v>200</v>
      </c>
      <c r="D40" s="104" t="s">
        <v>94</v>
      </c>
      <c r="E40" s="316">
        <v>8.4990001176332619</v>
      </c>
      <c r="F40" s="311">
        <v>1.8686749999999999</v>
      </c>
      <c r="G40" s="311">
        <v>2.3674750000000002</v>
      </c>
      <c r="H40" s="311">
        <v>1.8201499999999999</v>
      </c>
      <c r="I40" s="311">
        <v>2.0069166666666667</v>
      </c>
      <c r="K40" s="316"/>
    </row>
    <row r="41" spans="1:21">
      <c r="A41" s="303" t="s">
        <v>75</v>
      </c>
      <c r="B41" s="307" t="s">
        <v>115</v>
      </c>
      <c r="C41" s="94" t="s">
        <v>179</v>
      </c>
      <c r="D41" s="104" t="s">
        <v>94</v>
      </c>
      <c r="E41" s="311">
        <v>8.4276832827065125</v>
      </c>
      <c r="F41" s="311">
        <v>1.9675</v>
      </c>
      <c r="G41" s="311">
        <v>2.2593666666666667</v>
      </c>
      <c r="H41" s="311">
        <v>1.8690166666666665</v>
      </c>
      <c r="I41" s="311">
        <v>1.9494666666666667</v>
      </c>
      <c r="K41" s="311"/>
    </row>
    <row r="42" spans="1:21" ht="16" thickBot="1">
      <c r="A42" s="303" t="s">
        <v>76</v>
      </c>
      <c r="B42" s="307" t="s">
        <v>115</v>
      </c>
      <c r="C42" s="94" t="s">
        <v>200</v>
      </c>
      <c r="D42" s="104" t="s">
        <v>94</v>
      </c>
      <c r="E42" s="618">
        <v>8.2785016987055524</v>
      </c>
      <c r="F42" s="311">
        <v>1.8868583333333333</v>
      </c>
      <c r="G42" s="311">
        <v>2.5814666666666666</v>
      </c>
      <c r="H42" s="311">
        <v>1.8379333333333334</v>
      </c>
      <c r="I42" s="311">
        <v>2.0065500000000003</v>
      </c>
      <c r="K42" s="311"/>
    </row>
    <row r="43" spans="1:21">
      <c r="A43" s="344" t="s">
        <v>30</v>
      </c>
      <c r="B43" s="348" t="s">
        <v>93</v>
      </c>
      <c r="C43" s="96" t="s">
        <v>186</v>
      </c>
      <c r="D43" s="106" t="s">
        <v>96</v>
      </c>
      <c r="E43" s="352">
        <v>9.8486137098145559</v>
      </c>
      <c r="F43" s="352">
        <v>1.84755</v>
      </c>
      <c r="G43" s="352">
        <v>2.3487833333333334</v>
      </c>
      <c r="H43" s="352">
        <v>1.7596666666666665</v>
      </c>
      <c r="I43" s="352">
        <v>1.7973333333333334</v>
      </c>
      <c r="K43" s="352"/>
    </row>
    <row r="44" spans="1:21">
      <c r="A44" s="344" t="s">
        <v>40</v>
      </c>
      <c r="B44" s="348" t="s">
        <v>192</v>
      </c>
      <c r="C44" s="96" t="s">
        <v>193</v>
      </c>
      <c r="D44" s="106" t="s">
        <v>96</v>
      </c>
      <c r="E44" s="352">
        <v>9.4488658824933687</v>
      </c>
      <c r="F44" s="352">
        <v>1.788216666666667</v>
      </c>
      <c r="G44" s="352">
        <v>2.4818499999999997</v>
      </c>
      <c r="H44" s="352">
        <v>1.7782666666666667</v>
      </c>
      <c r="I44" s="352">
        <v>1.7887666666666668</v>
      </c>
      <c r="K44" s="352"/>
    </row>
    <row r="45" spans="1:21">
      <c r="A45" s="375" t="s">
        <v>57</v>
      </c>
      <c r="B45" s="376" t="s">
        <v>111</v>
      </c>
      <c r="C45" s="135" t="s">
        <v>197</v>
      </c>
      <c r="D45" s="136" t="s">
        <v>96</v>
      </c>
      <c r="E45" s="380">
        <v>3.4244811782275009</v>
      </c>
      <c r="F45" s="380">
        <v>1.9997333333333334</v>
      </c>
      <c r="G45" s="380">
        <v>2.3563499999999999</v>
      </c>
      <c r="H45" s="380">
        <v>1.9396166666666668</v>
      </c>
      <c r="I45" s="380">
        <v>1.8627833333333335</v>
      </c>
      <c r="K45" s="380"/>
    </row>
    <row r="46" spans="1:21">
      <c r="A46" s="344" t="s">
        <v>58</v>
      </c>
      <c r="B46" s="348" t="s">
        <v>112</v>
      </c>
      <c r="C46" s="96" t="s">
        <v>185</v>
      </c>
      <c r="D46" s="106" t="s">
        <v>96</v>
      </c>
      <c r="E46" s="356">
        <v>13.228614004650469</v>
      </c>
      <c r="F46" s="352">
        <v>1.7844500000000001</v>
      </c>
      <c r="G46" s="352">
        <v>2.3619166666666667</v>
      </c>
      <c r="H46" s="352">
        <v>1.6834833333333332</v>
      </c>
      <c r="I46" s="352">
        <v>1.8955000000000002</v>
      </c>
      <c r="K46" s="356"/>
    </row>
    <row r="47" spans="1:21">
      <c r="A47" s="344" t="s">
        <v>59</v>
      </c>
      <c r="B47" s="348" t="s">
        <v>112</v>
      </c>
      <c r="C47" s="96" t="s">
        <v>185</v>
      </c>
      <c r="D47" s="106" t="s">
        <v>96</v>
      </c>
      <c r="E47" s="356">
        <v>13.223847782622469</v>
      </c>
      <c r="F47" s="352">
        <v>1.8431999999999999</v>
      </c>
      <c r="G47" s="352">
        <v>2.5643000000000002</v>
      </c>
      <c r="H47" s="352">
        <v>1.8139333333333334</v>
      </c>
      <c r="I47" s="352">
        <v>1.9585999999999999</v>
      </c>
      <c r="K47" s="356"/>
    </row>
    <row r="48" spans="1:21">
      <c r="A48" s="344" t="s">
        <v>60</v>
      </c>
      <c r="B48" s="348" t="s">
        <v>112</v>
      </c>
      <c r="C48" s="96" t="s">
        <v>185</v>
      </c>
      <c r="D48" s="106" t="s">
        <v>96</v>
      </c>
      <c r="E48" s="356">
        <v>12.190268421750883</v>
      </c>
      <c r="F48" s="352">
        <v>1.9276499999999999</v>
      </c>
      <c r="G48" s="352">
        <v>2.4944500000000001</v>
      </c>
      <c r="H48" s="352">
        <v>1.8211166666666667</v>
      </c>
      <c r="I48" s="352">
        <v>1.9240333333333333</v>
      </c>
      <c r="K48" s="356"/>
    </row>
    <row r="49" spans="1:11">
      <c r="A49" s="344" t="s">
        <v>61</v>
      </c>
      <c r="B49" s="348" t="s">
        <v>112</v>
      </c>
      <c r="C49" s="96" t="s">
        <v>185</v>
      </c>
      <c r="D49" s="106" t="s">
        <v>96</v>
      </c>
      <c r="E49" s="356">
        <v>15.176653953615338</v>
      </c>
      <c r="F49" s="352">
        <v>1.7663833333333336</v>
      </c>
      <c r="G49" s="352">
        <v>2.6574999999999998</v>
      </c>
      <c r="H49" s="352">
        <v>1.6548166666666666</v>
      </c>
      <c r="I49" s="352">
        <v>1.9536666666666669</v>
      </c>
      <c r="K49" s="356"/>
    </row>
    <row r="50" spans="1:11">
      <c r="A50" s="344" t="s">
        <v>62</v>
      </c>
      <c r="B50" s="348" t="s">
        <v>109</v>
      </c>
      <c r="C50" s="96" t="s">
        <v>183</v>
      </c>
      <c r="D50" s="106" t="s">
        <v>96</v>
      </c>
      <c r="E50" s="356">
        <v>14.1074505680656</v>
      </c>
      <c r="F50" s="352">
        <v>1.9028</v>
      </c>
      <c r="G50" s="352">
        <v>2.67035</v>
      </c>
      <c r="H50" s="352">
        <v>1.7659666666666667</v>
      </c>
      <c r="I50" s="352">
        <v>1.8888833333333332</v>
      </c>
      <c r="K50" s="356"/>
    </row>
    <row r="51" spans="1:11">
      <c r="A51" s="344" t="s">
        <v>63</v>
      </c>
      <c r="B51" s="348" t="s">
        <v>109</v>
      </c>
      <c r="C51" s="96" t="s">
        <v>183</v>
      </c>
      <c r="D51" s="106" t="s">
        <v>96</v>
      </c>
      <c r="E51" s="356">
        <v>15.051404867421686</v>
      </c>
      <c r="F51" s="352">
        <v>1.73695</v>
      </c>
      <c r="G51" s="352">
        <v>2.5471833333333329</v>
      </c>
      <c r="H51" s="352">
        <v>1.5366000000000002</v>
      </c>
      <c r="I51" s="352">
        <v>1.6942666666666666</v>
      </c>
      <c r="K51" s="356"/>
    </row>
    <row r="52" spans="1:11">
      <c r="A52" s="401" t="s">
        <v>24</v>
      </c>
      <c r="B52" s="405" t="s">
        <v>89</v>
      </c>
      <c r="C52" s="118" t="s">
        <v>189</v>
      </c>
      <c r="D52" s="119" t="s">
        <v>90</v>
      </c>
      <c r="E52" s="413">
        <v>13.963099839196577</v>
      </c>
      <c r="F52" s="409">
        <v>1.7803333333333333</v>
      </c>
      <c r="G52" s="409">
        <v>2.4966166666666663</v>
      </c>
      <c r="H52" s="409">
        <v>1.7042166666666669</v>
      </c>
      <c r="I52" s="409">
        <v>1.8886499999999999</v>
      </c>
      <c r="K52" s="413"/>
    </row>
    <row r="53" spans="1:11">
      <c r="A53" s="401" t="s">
        <v>25</v>
      </c>
      <c r="B53" s="405" t="s">
        <v>89</v>
      </c>
      <c r="C53" s="118" t="s">
        <v>189</v>
      </c>
      <c r="D53" s="119" t="s">
        <v>90</v>
      </c>
      <c r="E53" s="413">
        <v>10.217418078809521</v>
      </c>
      <c r="F53" s="409">
        <v>1.8515833333333334</v>
      </c>
      <c r="G53" s="409">
        <v>2.3852333333333333</v>
      </c>
      <c r="H53" s="409">
        <v>1.6576833333333334</v>
      </c>
      <c r="I53" s="409">
        <v>1.9000666666666666</v>
      </c>
      <c r="K53" s="413"/>
    </row>
    <row r="54" spans="1:11">
      <c r="A54" s="401" t="s">
        <v>26</v>
      </c>
      <c r="B54" s="405" t="s">
        <v>89</v>
      </c>
      <c r="C54" s="118" t="s">
        <v>189</v>
      </c>
      <c r="D54" s="119" t="s">
        <v>90</v>
      </c>
      <c r="E54" s="409">
        <v>9.01241594152979</v>
      </c>
      <c r="F54" s="409">
        <v>1.8363</v>
      </c>
      <c r="G54" s="409">
        <v>2.3677000000000001</v>
      </c>
      <c r="H54" s="409">
        <v>1.6819666666666666</v>
      </c>
      <c r="I54" s="409">
        <v>1.8567666666666665</v>
      </c>
      <c r="K54" s="409"/>
    </row>
    <row r="55" spans="1:11">
      <c r="A55" s="432" t="s">
        <v>27</v>
      </c>
      <c r="B55" s="436" t="s">
        <v>91</v>
      </c>
      <c r="C55" s="93" t="s">
        <v>181</v>
      </c>
      <c r="D55" s="103" t="s">
        <v>92</v>
      </c>
      <c r="E55" s="444">
        <v>10.157780680401382</v>
      </c>
      <c r="F55" s="440">
        <v>1.8855</v>
      </c>
      <c r="G55" s="440">
        <v>2.36205</v>
      </c>
      <c r="H55" s="440">
        <v>1.7777500000000002</v>
      </c>
      <c r="I55" s="440">
        <v>1.7293333333333332</v>
      </c>
      <c r="K55" s="444"/>
    </row>
    <row r="56" spans="1:11">
      <c r="A56" s="432" t="s">
        <v>56</v>
      </c>
      <c r="B56" s="436" t="s">
        <v>110</v>
      </c>
      <c r="C56" s="93" t="s">
        <v>184</v>
      </c>
      <c r="D56" s="103" t="s">
        <v>92</v>
      </c>
      <c r="E56" s="440">
        <v>9.6611597604646153</v>
      </c>
      <c r="F56" s="440">
        <v>1.9209499999999999</v>
      </c>
      <c r="G56" s="440">
        <v>2.3746166666666664</v>
      </c>
      <c r="H56" s="440">
        <v>1.7823166666666665</v>
      </c>
      <c r="I56" s="440">
        <v>1.7256499999999999</v>
      </c>
      <c r="K56" s="440"/>
    </row>
    <row r="57" spans="1:11">
      <c r="A57" s="432" t="s">
        <v>65</v>
      </c>
      <c r="B57" s="436" t="s">
        <v>114</v>
      </c>
      <c r="C57" s="93" t="s">
        <v>171</v>
      </c>
      <c r="D57" s="103" t="s">
        <v>92</v>
      </c>
      <c r="E57" s="444">
        <v>8.5219093683422393</v>
      </c>
      <c r="F57" s="440">
        <v>2.0155500000000002</v>
      </c>
      <c r="G57" s="440">
        <v>2.2574666666666667</v>
      </c>
      <c r="H57" s="440">
        <v>1.8397000000000001</v>
      </c>
      <c r="I57" s="440">
        <v>1.7379166666666663</v>
      </c>
      <c r="K57" s="444"/>
    </row>
    <row r="58" spans="1:11">
      <c r="A58" s="432" t="s">
        <v>66</v>
      </c>
      <c r="B58" s="436" t="s">
        <v>114</v>
      </c>
      <c r="C58" s="93" t="s">
        <v>171</v>
      </c>
      <c r="D58" s="103" t="s">
        <v>92</v>
      </c>
      <c r="E58" s="444">
        <v>10.281934695919556</v>
      </c>
      <c r="F58" s="440">
        <v>1.8828833333333332</v>
      </c>
      <c r="G58" s="440">
        <v>2.4108833333333335</v>
      </c>
      <c r="H58" s="440">
        <v>1.8021833333333332</v>
      </c>
      <c r="I58" s="440">
        <v>1.8746666666666669</v>
      </c>
      <c r="K58" s="444"/>
    </row>
    <row r="59" spans="1:11">
      <c r="A59" s="432" t="s">
        <v>67</v>
      </c>
      <c r="B59" s="436" t="s">
        <v>114</v>
      </c>
      <c r="C59" s="93" t="s">
        <v>171</v>
      </c>
      <c r="D59" s="103" t="s">
        <v>92</v>
      </c>
      <c r="E59" s="444">
        <v>9.6630367029662683</v>
      </c>
      <c r="F59" s="440">
        <v>1.8347583333333333</v>
      </c>
      <c r="G59" s="440">
        <v>2.3851999999999998</v>
      </c>
      <c r="H59" s="440">
        <v>1.7119333333333333</v>
      </c>
      <c r="I59" s="440">
        <v>1.7305833333333334</v>
      </c>
      <c r="K59" s="444"/>
    </row>
    <row r="60" spans="1:11">
      <c r="A60" s="432" t="s">
        <v>68</v>
      </c>
      <c r="B60" s="436" t="s">
        <v>114</v>
      </c>
      <c r="C60" s="93" t="s">
        <v>171</v>
      </c>
      <c r="D60" s="103" t="s">
        <v>92</v>
      </c>
      <c r="E60" s="444">
        <v>11.716540445138877</v>
      </c>
      <c r="F60" s="440">
        <v>1.9054666666666666</v>
      </c>
      <c r="G60" s="440">
        <v>2.385933333333333</v>
      </c>
      <c r="H60" s="440">
        <v>1.7135666666666669</v>
      </c>
      <c r="I60" s="440">
        <v>1.7585666666666668</v>
      </c>
      <c r="K60" s="444"/>
    </row>
    <row r="61" spans="1:11">
      <c r="A61" s="432" t="s">
        <v>69</v>
      </c>
      <c r="B61" s="436" t="s">
        <v>114</v>
      </c>
      <c r="C61" s="93" t="s">
        <v>171</v>
      </c>
      <c r="D61" s="103" t="s">
        <v>92</v>
      </c>
      <c r="E61" s="444">
        <v>14.124975966160333</v>
      </c>
      <c r="F61" s="440">
        <v>1.7826999999999997</v>
      </c>
      <c r="G61" s="440">
        <v>2.4689333333333332</v>
      </c>
      <c r="H61" s="440">
        <v>1.5829</v>
      </c>
      <c r="I61" s="440">
        <v>1.6838500000000003</v>
      </c>
      <c r="K61" s="444"/>
    </row>
    <row r="62" spans="1:11">
      <c r="A62" s="432" t="s">
        <v>70</v>
      </c>
      <c r="B62" s="436" t="s">
        <v>114</v>
      </c>
      <c r="C62" s="93" t="s">
        <v>171</v>
      </c>
      <c r="D62" s="103" t="s">
        <v>92</v>
      </c>
      <c r="E62" s="444">
        <v>14.07397416299491</v>
      </c>
      <c r="F62" s="440">
        <v>1.8152833333333334</v>
      </c>
      <c r="G62" s="440">
        <v>2.5150999999999999</v>
      </c>
      <c r="H62" s="440">
        <v>1.69425</v>
      </c>
      <c r="I62" s="440">
        <v>1.9853500000000004</v>
      </c>
      <c r="K62" s="444"/>
    </row>
    <row r="63" spans="1:11" ht="16" thickBot="1">
      <c r="A63" s="465" t="s">
        <v>71</v>
      </c>
      <c r="B63" s="436" t="s">
        <v>114</v>
      </c>
      <c r="C63" s="137" t="s">
        <v>171</v>
      </c>
      <c r="D63" s="138" t="s">
        <v>92</v>
      </c>
      <c r="E63" s="476">
        <v>14.929216856195323</v>
      </c>
      <c r="F63" s="472">
        <v>1.9163166666666669</v>
      </c>
      <c r="G63" s="472">
        <v>2.623966666666667</v>
      </c>
      <c r="H63" s="472">
        <v>1.7516333333333334</v>
      </c>
      <c r="I63" s="472">
        <v>1.8537166666666665</v>
      </c>
      <c r="K63" s="444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1CF2BA-6DBD-C14F-A89E-CD00875BB3EE}">
  <dimension ref="A1:AE63"/>
  <sheetViews>
    <sheetView topLeftCell="H7" zoomScale="107" workbookViewId="0">
      <selection activeCell="M27" sqref="M27:N27"/>
    </sheetView>
  </sheetViews>
  <sheetFormatPr baseColWidth="10" defaultRowHeight="15"/>
  <sheetData>
    <row r="1" spans="1:30" ht="51" thickBot="1">
      <c r="A1" s="142"/>
      <c r="B1" s="143" t="s">
        <v>207</v>
      </c>
      <c r="C1" s="87" t="s">
        <v>204</v>
      </c>
      <c r="D1" s="89" t="s">
        <v>206</v>
      </c>
      <c r="E1" s="145" t="s">
        <v>158</v>
      </c>
      <c r="F1" s="146" t="s">
        <v>133</v>
      </c>
      <c r="G1" s="146" t="s">
        <v>133</v>
      </c>
      <c r="H1" s="146" t="s">
        <v>265</v>
      </c>
      <c r="I1" s="146" t="s">
        <v>133</v>
      </c>
      <c r="K1" s="498"/>
      <c r="L1" t="s">
        <v>249</v>
      </c>
      <c r="M1" t="s">
        <v>246</v>
      </c>
      <c r="N1" t="s">
        <v>247</v>
      </c>
      <c r="O1" t="s">
        <v>250</v>
      </c>
      <c r="P1" t="s">
        <v>251</v>
      </c>
      <c r="Q1" t="s">
        <v>246</v>
      </c>
      <c r="R1" t="s">
        <v>247</v>
      </c>
      <c r="S1" t="s">
        <v>250</v>
      </c>
      <c r="U1" t="s">
        <v>253</v>
      </c>
      <c r="V1" t="s">
        <v>246</v>
      </c>
      <c r="W1" t="s">
        <v>247</v>
      </c>
      <c r="X1" t="s">
        <v>250</v>
      </c>
      <c r="AA1" t="s">
        <v>254</v>
      </c>
      <c r="AB1" t="s">
        <v>246</v>
      </c>
      <c r="AC1" t="s">
        <v>247</v>
      </c>
      <c r="AD1" t="s">
        <v>250</v>
      </c>
    </row>
    <row r="2" spans="1:30" ht="16" thickBot="1">
      <c r="A2" s="161" t="s">
        <v>18</v>
      </c>
      <c r="B2" s="165" t="s">
        <v>167</v>
      </c>
      <c r="C2" s="166" t="s">
        <v>174</v>
      </c>
      <c r="D2" s="167" t="s">
        <v>20</v>
      </c>
      <c r="E2" s="171">
        <v>9.7999793438220664</v>
      </c>
      <c r="F2" s="171">
        <v>2.0619000000000001</v>
      </c>
      <c r="G2" s="171">
        <v>2.5797833333333333</v>
      </c>
      <c r="H2" s="171">
        <v>2.0644499999999999</v>
      </c>
      <c r="I2" s="171">
        <v>2.4111499999999997</v>
      </c>
      <c r="K2" s="40"/>
      <c r="L2" s="274">
        <v>2</v>
      </c>
      <c r="M2" s="40">
        <f>$L$2*(1-E25/100)+$L$4*(E25/100)</f>
        <v>1.7906516391062997</v>
      </c>
      <c r="N2" s="40">
        <f>$L$2*(1-E25/100)+$L$5*(E25/100)</f>
        <v>2.2293786699539733</v>
      </c>
      <c r="O2" s="40">
        <f>$L$2*(1-E25/100)+$L$6*(E25/100)</f>
        <v>1.9633413084548443</v>
      </c>
      <c r="Q2" s="17">
        <f>ABS(M2-H25)</f>
        <v>5.9931694227033816E-2</v>
      </c>
      <c r="R2" s="17">
        <f>ABS(N2-G25)</f>
        <v>0.33930466337936016</v>
      </c>
      <c r="S2" s="17">
        <f>ABS(O2-I25)</f>
        <v>9.6374641788177673E-2</v>
      </c>
      <c r="V2" s="17">
        <f>SQRT((((M2-H25)/H25))^2)</f>
        <v>3.238529881228467E-2</v>
      </c>
      <c r="W2" s="17">
        <f>SQRT((((N2-G25)/G25))^2)</f>
        <v>0.13209283486845796</v>
      </c>
      <c r="X2" s="17">
        <f>SQRT((((O2-I25)/I25))^2)</f>
        <v>5.1620976158212616E-2</v>
      </c>
      <c r="AB2" s="17">
        <f>SQRT(((ABS(M2-H25)/H25)))</f>
        <v>0.1799591587340991</v>
      </c>
      <c r="AC2" s="17">
        <f>SQRT(((ABS(N2-G25)/G25)))</f>
        <v>0.36344577981929843</v>
      </c>
      <c r="AD2" s="17">
        <f>SQRT(((ABS(O2-I25)/I25)))</f>
        <v>0.2272025003344211</v>
      </c>
    </row>
    <row r="3" spans="1:30" ht="16" thickBot="1">
      <c r="A3" s="2" t="s">
        <v>19</v>
      </c>
      <c r="B3" s="86" t="s">
        <v>168</v>
      </c>
      <c r="C3" s="91" t="s">
        <v>169</v>
      </c>
      <c r="D3" s="167" t="s">
        <v>20</v>
      </c>
      <c r="E3" s="57">
        <v>12.346385973372316</v>
      </c>
      <c r="F3" s="40">
        <v>2.0574833333333333</v>
      </c>
      <c r="G3" s="40">
        <v>2.7606625000000005</v>
      </c>
      <c r="H3" s="40">
        <v>2.1608499999999999</v>
      </c>
      <c r="I3" s="40">
        <v>2.4798999999999998</v>
      </c>
      <c r="K3" s="57"/>
      <c r="M3" s="40">
        <f t="shared" ref="M3:M17" si="0">$L$2*(1-E26/100)+$L$4*(E26/100)</f>
        <v>1.7853559938809096</v>
      </c>
      <c r="N3" s="40">
        <f t="shared" ref="N3:N15" si="1">$L$2*(1-E26/100)+$L$5*(E26/100)</f>
        <v>2.2351809989197342</v>
      </c>
      <c r="O3" s="40">
        <f t="shared" ref="O3:O15" si="2">$L$2*(1-E26/100)+$L$6*(E26/100)</f>
        <v>1.9624139956064353</v>
      </c>
      <c r="Q3" s="17">
        <f t="shared" ref="Q3:Q15" si="3">ABS(M3-H26)</f>
        <v>3.1655993880909783E-2</v>
      </c>
      <c r="R3" s="17">
        <f t="shared" ref="R3:R15" si="4">ABS(N3-G26)</f>
        <v>0.31266900108026574</v>
      </c>
      <c r="S3" s="17">
        <f t="shared" ref="S3:S15" si="5">ABS(O3-I26)</f>
        <v>2.7363995606435099E-2</v>
      </c>
      <c r="V3" s="17">
        <f t="shared" ref="V3:V15" si="6">SQRT((((M3-H26)/H26))^2)</f>
        <v>1.8050974443125839E-2</v>
      </c>
      <c r="W3" s="17">
        <f t="shared" ref="W3:W15" si="7">SQRT((((N3-G26)/G26))^2)</f>
        <v>0.12271876330249651</v>
      </c>
      <c r="X3" s="17">
        <f t="shared" ref="X3:X15" si="8">SQRT((((O3-I26)/I26))^2)</f>
        <v>1.4141234390033898E-2</v>
      </c>
      <c r="AB3" s="17">
        <f t="shared" ref="AB3:AB15" si="9">SQRT(((ABS(M3-H26)/H26)))</f>
        <v>0.13435391487830134</v>
      </c>
      <c r="AC3" s="17">
        <f t="shared" ref="AC3:AC15" si="10">SQRT(((ABS(N3-G26)/G26)))</f>
        <v>0.35031237960211525</v>
      </c>
      <c r="AD3" s="17">
        <f t="shared" ref="AD3:AD15" si="11">SQRT(((ABS(O3-I26)/I26)))</f>
        <v>0.11891692221897562</v>
      </c>
    </row>
    <row r="4" spans="1:30" ht="16" thickBot="1">
      <c r="A4" s="84" t="s">
        <v>21</v>
      </c>
      <c r="B4" s="195" t="s">
        <v>167</v>
      </c>
      <c r="C4" s="91" t="s">
        <v>174</v>
      </c>
      <c r="D4" s="167" t="s">
        <v>20</v>
      </c>
      <c r="E4" s="40">
        <v>9.8295159962182002</v>
      </c>
      <c r="F4" s="40">
        <v>2.1716833333333332</v>
      </c>
      <c r="G4" s="40">
        <v>2.693316666666667</v>
      </c>
      <c r="H4" s="40">
        <v>2.2105333333333332</v>
      </c>
      <c r="I4" s="40">
        <v>2.3950333333333336</v>
      </c>
      <c r="K4" s="40"/>
      <c r="L4">
        <v>1.24E-3</v>
      </c>
      <c r="M4" s="40">
        <f t="shared" si="0"/>
        <v>1.9453419113413928</v>
      </c>
      <c r="N4" s="40">
        <f t="shared" si="1"/>
        <v>2.0598877374784115</v>
      </c>
      <c r="O4" s="40">
        <f t="shared" si="2"/>
        <v>1.9904289004029936</v>
      </c>
      <c r="Q4" s="17">
        <f t="shared" si="3"/>
        <v>2.812475532527392E-2</v>
      </c>
      <c r="R4" s="17">
        <f t="shared" si="4"/>
        <v>0.16512892918825495</v>
      </c>
      <c r="S4" s="17">
        <f t="shared" si="5"/>
        <v>9.5622337363270304E-3</v>
      </c>
      <c r="V4" s="17">
        <f t="shared" si="6"/>
        <v>1.4251446857614647E-2</v>
      </c>
      <c r="W4" s="17">
        <f t="shared" si="7"/>
        <v>7.4214693158068459E-2</v>
      </c>
      <c r="X4" s="17">
        <f t="shared" si="8"/>
        <v>4.8272980192139957E-3</v>
      </c>
      <c r="AB4" s="17">
        <f t="shared" si="9"/>
        <v>0.119379423928978</v>
      </c>
      <c r="AC4" s="17">
        <f t="shared" si="10"/>
        <v>0.27242373824259231</v>
      </c>
      <c r="AD4" s="17">
        <f t="shared" si="11"/>
        <v>6.9478759482405811E-2</v>
      </c>
    </row>
    <row r="5" spans="1:30" ht="16" thickBot="1">
      <c r="A5" s="20" t="s">
        <v>83</v>
      </c>
      <c r="B5" s="200" t="s">
        <v>118</v>
      </c>
      <c r="C5" s="201" t="s">
        <v>175</v>
      </c>
      <c r="D5" s="202" t="s">
        <v>205</v>
      </c>
      <c r="E5" s="206">
        <v>1.7724100614620815</v>
      </c>
      <c r="F5" s="206">
        <v>2.1694833333333339</v>
      </c>
      <c r="G5" s="206">
        <v>2.37365</v>
      </c>
      <c r="H5" s="206">
        <v>2.2037666666666667</v>
      </c>
      <c r="I5" s="206">
        <v>2.3855333333333331</v>
      </c>
      <c r="K5" s="40"/>
      <c r="L5" s="40">
        <v>4.1900000000000004</v>
      </c>
      <c r="M5" s="40">
        <f t="shared" si="0"/>
        <v>1.9308055813009894</v>
      </c>
      <c r="N5" s="40">
        <f t="shared" si="1"/>
        <v>2.0758148937095164</v>
      </c>
      <c r="O5" s="40">
        <f t="shared" si="2"/>
        <v>1.987883464475648</v>
      </c>
      <c r="Q5" s="17">
        <f t="shared" si="3"/>
        <v>4.736108536567718E-2</v>
      </c>
      <c r="R5" s="17">
        <f t="shared" si="4"/>
        <v>0.33911843962381694</v>
      </c>
      <c r="S5" s="17">
        <f t="shared" si="5"/>
        <v>8.1400131142314702E-2</v>
      </c>
      <c r="V5" s="17">
        <f t="shared" si="6"/>
        <v>2.3941908517487832E-2</v>
      </c>
      <c r="W5" s="17">
        <f t="shared" si="7"/>
        <v>0.14042559061277754</v>
      </c>
      <c r="X5" s="17">
        <f t="shared" si="8"/>
        <v>4.2696481904194304E-2</v>
      </c>
      <c r="AB5" s="17">
        <f t="shared" si="9"/>
        <v>0.15473173080363262</v>
      </c>
      <c r="AC5" s="17">
        <f t="shared" si="10"/>
        <v>0.37473402649449589</v>
      </c>
      <c r="AD5" s="17">
        <f t="shared" si="11"/>
        <v>0.20663127039292553</v>
      </c>
    </row>
    <row r="6" spans="1:30">
      <c r="A6" s="228" t="s">
        <v>86</v>
      </c>
      <c r="B6" s="232" t="s">
        <v>173</v>
      </c>
      <c r="C6" s="98" t="s">
        <v>176</v>
      </c>
      <c r="D6" s="108" t="s">
        <v>85</v>
      </c>
      <c r="E6" s="235">
        <v>3.4929511985013582</v>
      </c>
      <c r="F6" s="235">
        <v>2.2550499999999998</v>
      </c>
      <c r="G6" s="235">
        <v>2.5047500000000005</v>
      </c>
      <c r="H6" s="235">
        <v>2.2757000000000005</v>
      </c>
      <c r="I6" s="235">
        <v>2.3615666666666666</v>
      </c>
      <c r="K6" s="235"/>
      <c r="L6" s="235">
        <v>1.65</v>
      </c>
      <c r="M6" s="40">
        <f t="shared" si="0"/>
        <v>1.8137558780901473</v>
      </c>
      <c r="N6" s="40">
        <f>$L$2*(1-E29/100)+$L$5*(E29/100)</f>
        <v>2.2040638330677909</v>
      </c>
      <c r="O6" s="40">
        <f t="shared" si="2"/>
        <v>1.9673870586421338</v>
      </c>
      <c r="Q6" s="17">
        <f t="shared" si="3"/>
        <v>9.5035788576517621E-2</v>
      </c>
      <c r="R6" s="17">
        <f t="shared" si="4"/>
        <v>0.17836950026554232</v>
      </c>
      <c r="S6" s="17">
        <f t="shared" si="5"/>
        <v>0.15852039197546697</v>
      </c>
      <c r="V6" s="17">
        <f t="shared" si="6"/>
        <v>4.9788455301923669E-2</v>
      </c>
      <c r="W6" s="17">
        <f t="shared" si="7"/>
        <v>7.4868621828750301E-2</v>
      </c>
      <c r="X6" s="17">
        <f t="shared" si="8"/>
        <v>8.7635199927468557E-2</v>
      </c>
      <c r="AB6" s="17">
        <f t="shared" si="9"/>
        <v>0.22313326803039404</v>
      </c>
      <c r="AC6" s="17">
        <f t="shared" si="10"/>
        <v>0.27362131099157883</v>
      </c>
      <c r="AD6" s="17">
        <f t="shared" si="11"/>
        <v>0.29603243053332612</v>
      </c>
    </row>
    <row r="7" spans="1:30">
      <c r="A7" s="257" t="s">
        <v>87</v>
      </c>
      <c r="B7" s="261" t="s">
        <v>173</v>
      </c>
      <c r="C7" s="98" t="s">
        <v>176</v>
      </c>
      <c r="D7" s="108" t="s">
        <v>85</v>
      </c>
      <c r="E7" s="235">
        <v>6.3211309958861799</v>
      </c>
      <c r="F7" s="235">
        <v>2.1345333333333336</v>
      </c>
      <c r="G7" s="235">
        <v>2.5666125000000002</v>
      </c>
      <c r="H7" s="235">
        <v>2.1819666666666668</v>
      </c>
      <c r="I7" s="235">
        <v>2.3399666666666668</v>
      </c>
      <c r="K7" s="235"/>
      <c r="M7" s="40">
        <f t="shared" si="0"/>
        <v>1.9212918558228735</v>
      </c>
      <c r="N7" s="40">
        <f t="shared" si="1"/>
        <v>2.0862388859832635</v>
      </c>
      <c r="O7" s="40">
        <f t="shared" si="2"/>
        <v>1.9862175296373781</v>
      </c>
      <c r="Q7" s="17">
        <f t="shared" si="3"/>
        <v>1.527481084379323E-2</v>
      </c>
      <c r="R7" s="17">
        <f t="shared" si="4"/>
        <v>0.18356111401673658</v>
      </c>
      <c r="S7" s="17">
        <f t="shared" si="5"/>
        <v>4.4049137029288365E-2</v>
      </c>
      <c r="V7" s="17">
        <f t="shared" si="6"/>
        <v>7.8875729437629626E-3</v>
      </c>
      <c r="W7" s="17">
        <f t="shared" si="7"/>
        <v>8.0871052082446285E-2</v>
      </c>
      <c r="X7" s="17">
        <f t="shared" si="8"/>
        <v>2.1696232200673987E-2</v>
      </c>
      <c r="AB7" s="17">
        <f t="shared" si="9"/>
        <v>8.8812009006456791E-2</v>
      </c>
      <c r="AC7" s="17">
        <f t="shared" si="10"/>
        <v>0.28437836078444206</v>
      </c>
      <c r="AD7" s="17">
        <f t="shared" si="11"/>
        <v>0.14729640932715904</v>
      </c>
    </row>
    <row r="8" spans="1:30">
      <c r="A8" s="257" t="s">
        <v>88</v>
      </c>
      <c r="B8" s="261" t="s">
        <v>199</v>
      </c>
      <c r="C8" s="98" t="s">
        <v>177</v>
      </c>
      <c r="D8" s="108" t="s">
        <v>85</v>
      </c>
      <c r="E8" s="235">
        <v>4.5598309485663728</v>
      </c>
      <c r="F8" s="235">
        <v>2.2322166666666665</v>
      </c>
      <c r="G8" s="235">
        <v>2.4220000000000002</v>
      </c>
      <c r="H8" s="235">
        <v>2.2004666666666663</v>
      </c>
      <c r="I8" s="235">
        <v>2.3077999999999999</v>
      </c>
      <c r="K8" s="235"/>
      <c r="M8" s="40">
        <f t="shared" si="0"/>
        <v>1.757900901795509</v>
      </c>
      <c r="N8" s="40">
        <f t="shared" si="1"/>
        <v>2.2652629755787768</v>
      </c>
      <c r="O8" s="40">
        <f t="shared" si="2"/>
        <v>1.957606373765949</v>
      </c>
      <c r="Q8" s="17">
        <f t="shared" si="3"/>
        <v>2.1115764871157516E-2</v>
      </c>
      <c r="R8" s="17">
        <f t="shared" si="4"/>
        <v>0.19436202442122319</v>
      </c>
      <c r="S8" s="17">
        <f t="shared" si="5"/>
        <v>6.3737659490303855E-6</v>
      </c>
      <c r="V8" s="17">
        <f t="shared" si="6"/>
        <v>1.1869346289330727E-2</v>
      </c>
      <c r="W8" s="17">
        <f t="shared" si="7"/>
        <v>7.9020998900736161E-2</v>
      </c>
      <c r="X8" s="17">
        <f t="shared" si="8"/>
        <v>3.2559082289693426E-6</v>
      </c>
      <c r="AB8" s="17">
        <f t="shared" si="9"/>
        <v>0.10894652949649533</v>
      </c>
      <c r="AC8" s="17">
        <f t="shared" si="10"/>
        <v>0.28110673933709979</v>
      </c>
      <c r="AD8" s="17">
        <f t="shared" si="11"/>
        <v>1.8044135415611752E-3</v>
      </c>
    </row>
    <row r="9" spans="1:30">
      <c r="A9" s="2" t="s">
        <v>73</v>
      </c>
      <c r="B9" s="86" t="s">
        <v>172</v>
      </c>
      <c r="C9" s="97" t="s">
        <v>202</v>
      </c>
      <c r="D9" s="107" t="s">
        <v>23</v>
      </c>
      <c r="E9" s="57">
        <v>8.4173820474676155</v>
      </c>
      <c r="F9" s="40">
        <v>2.0429083333333331</v>
      </c>
      <c r="G9" s="40">
        <v>3.1152000000000002</v>
      </c>
      <c r="H9" s="40"/>
      <c r="I9" s="13"/>
      <c r="K9" s="57"/>
      <c r="L9" s="235">
        <v>1.6</v>
      </c>
      <c r="M9" s="40">
        <f t="shared" si="0"/>
        <v>1.7877720522641951</v>
      </c>
      <c r="N9" s="40">
        <f t="shared" si="1"/>
        <v>2.232533773710407</v>
      </c>
      <c r="O9" s="40">
        <f t="shared" si="2"/>
        <v>1.9628370681284737</v>
      </c>
      <c r="Q9" s="17">
        <f t="shared" si="3"/>
        <v>3.6152947735804908E-2</v>
      </c>
      <c r="R9" s="17">
        <f t="shared" si="4"/>
        <v>0.50296622628959309</v>
      </c>
      <c r="S9" s="17">
        <f t="shared" si="5"/>
        <v>6.7746265204859712E-2</v>
      </c>
      <c r="V9" s="17">
        <f t="shared" si="6"/>
        <v>1.9821510059791332E-2</v>
      </c>
      <c r="W9" s="17">
        <f t="shared" si="7"/>
        <v>0.18386628634238461</v>
      </c>
      <c r="X9" s="17">
        <f t="shared" si="8"/>
        <v>3.336295737917333E-2</v>
      </c>
      <c r="AB9" s="17">
        <f t="shared" si="9"/>
        <v>0.14078888471676779</v>
      </c>
      <c r="AC9" s="17">
        <f t="shared" si="10"/>
        <v>0.42879632267824386</v>
      </c>
      <c r="AD9" s="17">
        <f t="shared" si="11"/>
        <v>0.18265529660859367</v>
      </c>
    </row>
    <row r="10" spans="1:30">
      <c r="A10" s="2" t="s">
        <v>78</v>
      </c>
      <c r="B10" s="86" t="s">
        <v>116</v>
      </c>
      <c r="C10" s="97" t="s">
        <v>180</v>
      </c>
      <c r="D10" s="107" t="s">
        <v>23</v>
      </c>
      <c r="E10" s="40">
        <v>4.3852033191477195</v>
      </c>
      <c r="F10" s="40">
        <v>2.2579416666666665</v>
      </c>
      <c r="G10" s="40">
        <v>2.3987274999999997</v>
      </c>
      <c r="H10" s="40">
        <v>2.6418833333333334</v>
      </c>
      <c r="I10" s="40">
        <v>2.7131166666666666</v>
      </c>
      <c r="K10" s="40"/>
      <c r="L10" s="235">
        <v>1.9</v>
      </c>
      <c r="M10" s="40">
        <f t="shared" si="0"/>
        <v>1.795960183213491</v>
      </c>
      <c r="N10" s="40">
        <f t="shared" si="1"/>
        <v>2.2235622079501565</v>
      </c>
      <c r="O10" s="40">
        <f t="shared" si="2"/>
        <v>1.964270880007966</v>
      </c>
      <c r="Q10" s="17">
        <f t="shared" si="3"/>
        <v>1.3123150119842331E-2</v>
      </c>
      <c r="R10" s="17">
        <f t="shared" si="4"/>
        <v>0.3702877920498433</v>
      </c>
      <c r="S10" s="17">
        <f t="shared" si="5"/>
        <v>5.3662453325367121E-2</v>
      </c>
      <c r="V10" s="17">
        <f t="shared" si="6"/>
        <v>7.2540329558297466E-3</v>
      </c>
      <c r="W10" s="17">
        <f t="shared" si="7"/>
        <v>0.1427560545327769</v>
      </c>
      <c r="X10" s="17">
        <f t="shared" si="8"/>
        <v>2.6592778085847132E-2</v>
      </c>
      <c r="AB10" s="17">
        <f t="shared" si="9"/>
        <v>8.517061086918272E-2</v>
      </c>
      <c r="AC10" s="17">
        <f t="shared" si="10"/>
        <v>0.37783072206052393</v>
      </c>
      <c r="AD10" s="17">
        <f t="shared" si="11"/>
        <v>0.16307292260166042</v>
      </c>
    </row>
    <row r="11" spans="1:30">
      <c r="A11" s="266" t="s">
        <v>29</v>
      </c>
      <c r="B11" s="270" t="s">
        <v>93</v>
      </c>
      <c r="C11" s="95" t="s">
        <v>186</v>
      </c>
      <c r="D11" s="105" t="s">
        <v>95</v>
      </c>
      <c r="E11" s="274">
        <v>7.9011073911923688</v>
      </c>
      <c r="F11" s="274">
        <v>2.1630833333333337</v>
      </c>
      <c r="G11" s="274">
        <v>2.4213000000000005</v>
      </c>
      <c r="H11" s="274">
        <v>2.049666666666667</v>
      </c>
      <c r="I11" s="274">
        <v>2.0038333333333331</v>
      </c>
      <c r="K11" s="274"/>
      <c r="M11" s="40">
        <f t="shared" si="0"/>
        <v>1.8381665574602815</v>
      </c>
      <c r="N11" s="40">
        <f t="shared" si="1"/>
        <v>2.1773175564660008</v>
      </c>
      <c r="O11" s="40">
        <f t="shared" si="2"/>
        <v>1.9716615777337443</v>
      </c>
      <c r="Q11" s="17">
        <f t="shared" si="3"/>
        <v>3.8116775873051845E-2</v>
      </c>
      <c r="R11" s="17">
        <f t="shared" si="4"/>
        <v>0.26649911020066597</v>
      </c>
      <c r="S11" s="17">
        <f t="shared" si="5"/>
        <v>9.8282444004107461E-3</v>
      </c>
      <c r="V11" s="17">
        <f t="shared" si="6"/>
        <v>2.031504261423835E-2</v>
      </c>
      <c r="W11" s="17">
        <f t="shared" si="7"/>
        <v>0.10905036938149996</v>
      </c>
      <c r="X11" s="17">
        <f t="shared" si="8"/>
        <v>5.0097244416332058E-3</v>
      </c>
      <c r="AB11" s="17">
        <f t="shared" si="9"/>
        <v>0.14253084793909826</v>
      </c>
      <c r="AC11" s="17">
        <f t="shared" si="10"/>
        <v>0.3302277538025839</v>
      </c>
      <c r="AD11" s="17">
        <f t="shared" si="11"/>
        <v>7.0779406903655293E-2</v>
      </c>
    </row>
    <row r="12" spans="1:30">
      <c r="A12" s="266" t="s">
        <v>32</v>
      </c>
      <c r="B12" s="270" t="s">
        <v>97</v>
      </c>
      <c r="C12" s="95" t="s">
        <v>187</v>
      </c>
      <c r="D12" s="105" t="s">
        <v>95</v>
      </c>
      <c r="E12" s="274">
        <v>6.1515511804627723</v>
      </c>
      <c r="F12" s="274">
        <v>2.0887500000000001</v>
      </c>
      <c r="G12" s="274">
        <v>2.4464999999999999</v>
      </c>
      <c r="H12" s="274">
        <v>1.9113500000000001</v>
      </c>
      <c r="I12" s="274">
        <v>1.9795333333333334</v>
      </c>
      <c r="K12" s="274"/>
      <c r="M12" s="40">
        <f t="shared" si="0"/>
        <v>1.8972334255921355</v>
      </c>
      <c r="N12" s="40">
        <f t="shared" si="1"/>
        <v>2.1125992104871134</v>
      </c>
      <c r="O12" s="40">
        <f t="shared" si="2"/>
        <v>1.9820046923879042</v>
      </c>
      <c r="Q12" s="17">
        <f t="shared" si="3"/>
        <v>2.6958241074531264E-2</v>
      </c>
      <c r="R12" s="17">
        <f t="shared" si="4"/>
        <v>0.17295078951288634</v>
      </c>
      <c r="S12" s="17">
        <f t="shared" si="5"/>
        <v>5.6171359054570713E-2</v>
      </c>
      <c r="V12" s="17">
        <f t="shared" si="6"/>
        <v>1.4010164133613471E-2</v>
      </c>
      <c r="W12" s="17">
        <f t="shared" si="7"/>
        <v>7.5671409294430822E-2</v>
      </c>
      <c r="X12" s="17">
        <f t="shared" si="8"/>
        <v>2.9167300244692707E-2</v>
      </c>
      <c r="AB12" s="17">
        <f t="shared" si="9"/>
        <v>0.11836453917290209</v>
      </c>
      <c r="AC12" s="17">
        <f t="shared" si="10"/>
        <v>0.27508436759370902</v>
      </c>
      <c r="AD12" s="17">
        <f t="shared" si="11"/>
        <v>0.17078436768244543</v>
      </c>
    </row>
    <row r="13" spans="1:30">
      <c r="A13" s="266" t="s">
        <v>35</v>
      </c>
      <c r="B13" s="270" t="s">
        <v>101</v>
      </c>
      <c r="C13" s="95" t="s">
        <v>186</v>
      </c>
      <c r="D13" s="105" t="s">
        <v>95</v>
      </c>
      <c r="E13" s="278">
        <v>10.63975847585867</v>
      </c>
      <c r="F13" s="274">
        <v>1.8801833333333333</v>
      </c>
      <c r="G13" s="274">
        <v>2.6888499999999995</v>
      </c>
      <c r="H13" s="274">
        <v>1.8196666666666668</v>
      </c>
      <c r="I13" s="274">
        <v>2.0819000000000001</v>
      </c>
      <c r="K13" s="278"/>
      <c r="L13" t="s">
        <v>264</v>
      </c>
      <c r="M13" s="40">
        <f t="shared" si="0"/>
        <v>1.9223918766168848</v>
      </c>
      <c r="N13" s="40">
        <f t="shared" si="1"/>
        <v>2.085033615946398</v>
      </c>
      <c r="O13" s="40">
        <f t="shared" si="2"/>
        <v>1.9864101527026305</v>
      </c>
      <c r="Q13" s="17">
        <f t="shared" si="3"/>
        <v>3.0674790049781686E-2</v>
      </c>
      <c r="R13" s="17">
        <f t="shared" si="4"/>
        <v>0.26998305072026874</v>
      </c>
      <c r="S13" s="17">
        <f t="shared" si="5"/>
        <v>3.6993486035963752E-2</v>
      </c>
      <c r="V13" s="17">
        <f t="shared" si="6"/>
        <v>1.570596159020772E-2</v>
      </c>
      <c r="W13" s="17">
        <f t="shared" si="7"/>
        <v>0.11464167304701399</v>
      </c>
      <c r="X13" s="17">
        <f t="shared" si="8"/>
        <v>1.8976695269164495E-2</v>
      </c>
      <c r="AB13" s="17">
        <f t="shared" si="9"/>
        <v>0.12532342793830578</v>
      </c>
      <c r="AC13" s="17">
        <f t="shared" si="10"/>
        <v>0.33858776269530766</v>
      </c>
      <c r="AD13" s="17">
        <f t="shared" si="11"/>
        <v>0.13775592643935322</v>
      </c>
    </row>
    <row r="14" spans="1:30">
      <c r="A14" s="266" t="s">
        <v>36</v>
      </c>
      <c r="B14" s="270" t="s">
        <v>101</v>
      </c>
      <c r="C14" s="95" t="s">
        <v>186</v>
      </c>
      <c r="D14" s="105" t="s">
        <v>95</v>
      </c>
      <c r="E14" s="278">
        <v>10.755331211821929</v>
      </c>
      <c r="F14" s="274">
        <v>1.8329</v>
      </c>
      <c r="G14" s="274">
        <v>2.430766666666667</v>
      </c>
      <c r="H14" s="274">
        <v>1.7843666666666667</v>
      </c>
      <c r="I14" s="274">
        <v>1.9876333333333331</v>
      </c>
      <c r="K14" s="278"/>
      <c r="M14" s="40">
        <f t="shared" si="0"/>
        <v>1.900401116099619</v>
      </c>
      <c r="N14" s="40">
        <f t="shared" si="1"/>
        <v>2.1091284375021684</v>
      </c>
      <c r="O14" s="40">
        <f t="shared" si="2"/>
        <v>1.9825593821343566</v>
      </c>
      <c r="Q14" s="17">
        <f t="shared" si="3"/>
        <v>0.14481555056704765</v>
      </c>
      <c r="R14" s="17">
        <f t="shared" si="4"/>
        <v>0.39740489583116512</v>
      </c>
      <c r="S14" s="17">
        <f t="shared" si="5"/>
        <v>8.310938213435648E-2</v>
      </c>
      <c r="V14" s="17">
        <f t="shared" si="6"/>
        <v>7.0806948196383904E-2</v>
      </c>
      <c r="W14" s="17">
        <f t="shared" si="7"/>
        <v>0.15854762055076005</v>
      </c>
      <c r="X14" s="17">
        <f t="shared" si="8"/>
        <v>4.3754445831349326E-2</v>
      </c>
      <c r="AB14" s="17">
        <f t="shared" si="9"/>
        <v>0.26609575005321656</v>
      </c>
      <c r="AC14" s="17">
        <f t="shared" si="10"/>
        <v>0.3981803869488803</v>
      </c>
      <c r="AD14" s="17">
        <f t="shared" si="11"/>
        <v>0.20917563393318384</v>
      </c>
    </row>
    <row r="15" spans="1:30">
      <c r="A15" s="266" t="s">
        <v>43</v>
      </c>
      <c r="B15" s="270" t="s">
        <v>101</v>
      </c>
      <c r="C15" s="95" t="s">
        <v>186</v>
      </c>
      <c r="D15" s="105" t="s">
        <v>95</v>
      </c>
      <c r="E15" s="278">
        <v>10.291771546070096</v>
      </c>
      <c r="F15" s="274">
        <v>1.9225333333333332</v>
      </c>
      <c r="G15" s="274">
        <v>2.4871333333333334</v>
      </c>
      <c r="H15" s="274">
        <v>1.8692833333333332</v>
      </c>
      <c r="I15" s="274">
        <v>1.9593499999999997</v>
      </c>
      <c r="K15" s="278"/>
      <c r="M15" s="40">
        <f t="shared" si="0"/>
        <v>1.8852797192488882</v>
      </c>
      <c r="N15" s="40">
        <f t="shared" si="1"/>
        <v>2.1256966393388574</v>
      </c>
      <c r="O15" s="40">
        <f t="shared" si="2"/>
        <v>1.9799114959960729</v>
      </c>
      <c r="Q15" s="17">
        <f t="shared" si="3"/>
        <v>8.9453614084445077E-2</v>
      </c>
      <c r="R15" s="17">
        <f t="shared" si="4"/>
        <v>0.26085336066114273</v>
      </c>
      <c r="S15" s="17">
        <f t="shared" si="5"/>
        <v>1.0228162662739626E-2</v>
      </c>
      <c r="V15" s="17">
        <f t="shared" si="6"/>
        <v>4.5299085488898966E-2</v>
      </c>
      <c r="W15" s="17">
        <f t="shared" si="7"/>
        <v>0.10930144378334529</v>
      </c>
      <c r="X15" s="17">
        <f t="shared" si="8"/>
        <v>5.1927954558209661E-3</v>
      </c>
      <c r="AB15" s="17">
        <f t="shared" si="9"/>
        <v>0.21283581815309885</v>
      </c>
      <c r="AC15" s="17">
        <f t="shared" si="10"/>
        <v>0.33060768863313705</v>
      </c>
      <c r="AD15" s="17">
        <f t="shared" si="11"/>
        <v>7.2061053668545302E-2</v>
      </c>
    </row>
    <row r="16" spans="1:30">
      <c r="A16" s="266" t="s">
        <v>44</v>
      </c>
      <c r="B16" s="270" t="s">
        <v>101</v>
      </c>
      <c r="C16" s="95" t="s">
        <v>186</v>
      </c>
      <c r="D16" s="105" t="s">
        <v>95</v>
      </c>
      <c r="E16" s="278">
        <v>10.532302756307436</v>
      </c>
      <c r="F16" s="274">
        <v>2.0500833333333333</v>
      </c>
      <c r="G16" s="274">
        <v>2.6736666666666666</v>
      </c>
      <c r="H16" s="274">
        <v>2.0137999999999998</v>
      </c>
      <c r="I16" s="274">
        <v>2.2258166666666668</v>
      </c>
      <c r="K16" s="278"/>
      <c r="M16" s="40">
        <f t="shared" si="0"/>
        <v>2</v>
      </c>
      <c r="N16" s="40">
        <f>$L$2*(1-E40/100)+$L$5*(E40/100)</f>
        <v>2.1861281025761685</v>
      </c>
      <c r="O16" s="40">
        <f>$L$2*(1-E40/100)+$L$6*(E40/100)</f>
        <v>1.9702534995882837</v>
      </c>
      <c r="Q16" s="17">
        <f>ABS(M16-H40)</f>
        <v>0.17985000000000007</v>
      </c>
      <c r="R16" s="17">
        <f>ABS(N16-G40)</f>
        <v>0.1813468974238317</v>
      </c>
      <c r="S16" s="17">
        <f>ABS(O16-I40)</f>
        <v>3.6663167078383019E-2</v>
      </c>
      <c r="V16" s="17">
        <f>SQRT((((M16-H40)/H40))^2)</f>
        <v>9.8810537593055553E-2</v>
      </c>
      <c r="W16" s="17">
        <f>SQRT((((N16-G40)/G40))^2)</f>
        <v>7.6599287183109294E-2</v>
      </c>
      <c r="X16" s="17">
        <f>SQRT((((O16-I40)/I40))^2)</f>
        <v>1.8268405304181216E-2</v>
      </c>
      <c r="AB16" s="17">
        <f>SQRT(((ABS(M16-H40)/H40)))</f>
        <v>0.3143414347378588</v>
      </c>
      <c r="AC16" s="17">
        <f>SQRT(((ABS(N16-G40)/G40)))</f>
        <v>0.27676576230290711</v>
      </c>
      <c r="AD16" s="17">
        <f>SQRT(((ABS(O16-I40)/I40)))</f>
        <v>0.13516066478151553</v>
      </c>
    </row>
    <row r="17" spans="1:31">
      <c r="A17" s="266" t="s">
        <v>46</v>
      </c>
      <c r="B17" s="270" t="s">
        <v>103</v>
      </c>
      <c r="C17" s="95" t="s">
        <v>170</v>
      </c>
      <c r="D17" s="105" t="s">
        <v>95</v>
      </c>
      <c r="E17" s="274"/>
      <c r="F17" s="274">
        <v>2.3352833333333329</v>
      </c>
      <c r="G17" s="274">
        <v>2.5326333333333331</v>
      </c>
      <c r="H17" s="274">
        <v>1.9540500000000001</v>
      </c>
      <c r="I17" s="274">
        <v>2.3165333333333336</v>
      </c>
      <c r="K17" s="274"/>
      <c r="M17" s="40">
        <f t="shared" si="0"/>
        <v>1.8301253852487935</v>
      </c>
      <c r="N17" s="40">
        <f>$L$2*(1-E41/100)+$L$5*(E41/100)</f>
        <v>2.1845662638912726</v>
      </c>
      <c r="O17" s="40">
        <f>$L$2*(1-E41/100)+$L$6*(E41/100)</f>
        <v>1.9705031085105271</v>
      </c>
      <c r="Q17" s="17">
        <f>ABS(M17-H41)</f>
        <v>3.8891281417873014E-2</v>
      </c>
      <c r="R17" s="17">
        <f>ABS(N17-G41)</f>
        <v>7.4800402775394126E-2</v>
      </c>
      <c r="S17" s="17">
        <f>ABS(O17-I41)</f>
        <v>2.1036441843860443E-2</v>
      </c>
      <c r="V17" s="17">
        <f>SQRT((((M17-H41)/H41))^2)</f>
        <v>2.0808418732420623E-2</v>
      </c>
      <c r="W17" s="17">
        <f>SQRT((((N17-G41)/G41))^2)</f>
        <v>3.3106801069058049E-2</v>
      </c>
      <c r="X17" s="17">
        <f>SQRT((((O17-I41)/I41))^2)</f>
        <v>1.0790870243413811E-2</v>
      </c>
      <c r="AB17" s="17">
        <f>SQRT(((ABS(M17-H41)/H41)))</f>
        <v>0.14425123476913682</v>
      </c>
      <c r="AC17" s="17">
        <f>SQRT(((ABS(N17-G41)/G41)))</f>
        <v>0.18195274405476289</v>
      </c>
      <c r="AD17" s="17">
        <f>SQRT(((ABS(O17-I41)/I41)))</f>
        <v>0.10387911360525662</v>
      </c>
    </row>
    <row r="18" spans="1:31">
      <c r="A18" s="266" t="s">
        <v>47</v>
      </c>
      <c r="B18" s="270" t="s">
        <v>104</v>
      </c>
      <c r="C18" s="95" t="s">
        <v>191</v>
      </c>
      <c r="D18" s="105" t="s">
        <v>95</v>
      </c>
      <c r="E18" s="274">
        <v>5.9406964954511885</v>
      </c>
      <c r="F18" s="274">
        <v>1.9723333333333337</v>
      </c>
      <c r="G18" s="274">
        <v>2.5063500000000003</v>
      </c>
      <c r="H18" s="274">
        <v>2.0260833333333332</v>
      </c>
      <c r="I18" s="274">
        <v>2.1051000000000002</v>
      </c>
      <c r="K18" s="274"/>
      <c r="M18" s="40">
        <f>$L$2^(1-E42/100)+$L$4^(E42/100)</f>
        <v>2.4630837487374508</v>
      </c>
      <c r="N18" s="40">
        <f>$L$2^(1-E42/100)+$L$5^(E42/100)</f>
        <v>3.0143926169018553</v>
      </c>
      <c r="O18" s="40">
        <f>$L$2^(1-E42/100)+$L$6^(E42/100)</f>
        <v>2.9307942452766973</v>
      </c>
      <c r="P18" t="s">
        <v>252</v>
      </c>
      <c r="Q18" s="17">
        <f>SUM(Q2:Q17)</f>
        <v>0.8965362440127409</v>
      </c>
      <c r="R18" s="17">
        <f>SUM(R2:R17)</f>
        <v>4.2096061974399914</v>
      </c>
      <c r="S18" s="17">
        <f>SUM(S2:S17)</f>
        <v>0.79271586678447048</v>
      </c>
      <c r="T18" s="17">
        <f>SUM(Q18:S18)</f>
        <v>5.8988583082372026</v>
      </c>
      <c r="V18" s="17">
        <f>SUM(V2:V17)</f>
        <v>0.47100670452997001</v>
      </c>
      <c r="W18" s="17">
        <f>SUM(W2:W17)</f>
        <v>1.7077534999381121</v>
      </c>
      <c r="X18" s="17">
        <f>SUM(X2:X17)</f>
        <v>0.41373665076330257</v>
      </c>
      <c r="Y18" s="17">
        <f>SUM(V18:X18)</f>
        <v>2.5924968552313845</v>
      </c>
      <c r="AB18" s="17">
        <f>SUM(AB2:AB17)</f>
        <v>2.5590185832279246</v>
      </c>
      <c r="AC18" s="17">
        <f>SUM(AC2:AC17)</f>
        <v>5.1380558460416781</v>
      </c>
      <c r="AD18" s="17">
        <f>SUM(AD2:AD17)</f>
        <v>2.312687092054984</v>
      </c>
      <c r="AE18" s="17">
        <f>SUM(AB18:AD18)</f>
        <v>10.009761521324586</v>
      </c>
    </row>
    <row r="19" spans="1:31">
      <c r="A19" s="266" t="s">
        <v>52</v>
      </c>
      <c r="B19" s="270" t="s">
        <v>108</v>
      </c>
      <c r="C19" s="95" t="s">
        <v>182</v>
      </c>
      <c r="D19" s="105" t="s">
        <v>95</v>
      </c>
      <c r="E19" s="278">
        <v>10.743889630113264</v>
      </c>
      <c r="F19" s="274">
        <v>1.9016000000000002</v>
      </c>
      <c r="G19" s="274">
        <v>2.5068833333333336</v>
      </c>
      <c r="H19" s="274">
        <v>1.8522666666666665</v>
      </c>
      <c r="I19" s="274">
        <v>2.0660666666666665</v>
      </c>
      <c r="K19" s="278"/>
    </row>
    <row r="20" spans="1:31">
      <c r="A20" s="266" t="s">
        <v>53</v>
      </c>
      <c r="B20" s="270" t="s">
        <v>109</v>
      </c>
      <c r="C20" s="95" t="s">
        <v>183</v>
      </c>
      <c r="D20" s="105" t="s">
        <v>95</v>
      </c>
      <c r="E20" s="274">
        <v>8.8068365274917859</v>
      </c>
      <c r="F20" s="274">
        <v>2.0500999999999996</v>
      </c>
      <c r="G20" s="274">
        <v>2.703383333333333</v>
      </c>
      <c r="H20" s="274"/>
      <c r="I20" s="271"/>
      <c r="K20" s="274"/>
    </row>
    <row r="21" spans="1:31">
      <c r="A21" s="266" t="s">
        <v>54</v>
      </c>
      <c r="B21" s="270" t="s">
        <v>109</v>
      </c>
      <c r="C21" s="95" t="s">
        <v>183</v>
      </c>
      <c r="D21" s="105" t="s">
        <v>95</v>
      </c>
      <c r="E21" s="278">
        <v>10.430674561545535</v>
      </c>
      <c r="F21" s="274">
        <v>1.8544833333333335</v>
      </c>
      <c r="G21" s="274">
        <v>2.4138500000000001</v>
      </c>
      <c r="H21" s="274">
        <v>1.8265666666666669</v>
      </c>
      <c r="I21" s="274">
        <v>2.0708500000000001</v>
      </c>
      <c r="K21" s="278"/>
      <c r="L21" s="235">
        <v>3.4929511985013582</v>
      </c>
      <c r="M21" s="235">
        <v>2.2550499999999998</v>
      </c>
      <c r="N21" s="235">
        <v>2.5047500000000005</v>
      </c>
      <c r="O21" s="235">
        <v>2.2757000000000005</v>
      </c>
      <c r="P21" s="235">
        <v>2.3615666666666666</v>
      </c>
      <c r="S21" t="s">
        <v>246</v>
      </c>
      <c r="T21" t="s">
        <v>247</v>
      </c>
      <c r="U21" t="s">
        <v>250</v>
      </c>
    </row>
    <row r="22" spans="1:31">
      <c r="A22" s="266" t="s">
        <v>72</v>
      </c>
      <c r="B22" s="270" t="s">
        <v>161</v>
      </c>
      <c r="C22" s="95" t="s">
        <v>203</v>
      </c>
      <c r="D22" s="105" t="s">
        <v>95</v>
      </c>
      <c r="E22" s="278"/>
      <c r="F22" s="274">
        <v>2.0516666666666667</v>
      </c>
      <c r="G22" s="274">
        <v>2.2911666666666664</v>
      </c>
      <c r="H22" s="274">
        <v>2.0213999999999999</v>
      </c>
      <c r="I22" s="274">
        <v>2.0255333333333332</v>
      </c>
      <c r="K22" s="278"/>
      <c r="L22" s="235">
        <v>6.3211309958861799</v>
      </c>
      <c r="M22" s="235">
        <v>2.1345333333333336</v>
      </c>
      <c r="N22" s="235">
        <v>2.5666125000000002</v>
      </c>
      <c r="O22" s="235">
        <v>2.1819666666666668</v>
      </c>
      <c r="P22" s="235">
        <v>2.3399666666666668</v>
      </c>
      <c r="Q22" s="17">
        <v>2.0299999999999998</v>
      </c>
      <c r="R22" s="17">
        <v>0</v>
      </c>
      <c r="S22" s="40">
        <f t="shared" ref="S22:S38" si="12">$Q$22*(1-R22/100)+$L$4*(R22/100)</f>
        <v>2.0299999999999998</v>
      </c>
      <c r="T22" s="40">
        <f t="shared" ref="T22:T38" si="13">$Q$22*(1-R22/100)+$L$5*(R22/100)</f>
        <v>2.0299999999999998</v>
      </c>
      <c r="U22" s="40">
        <f t="shared" ref="U22:U38" si="14">$Q$22*(1-R22/100)+$L$6*(R22/100)</f>
        <v>2.0299999999999998</v>
      </c>
    </row>
    <row r="23" spans="1:31">
      <c r="A23" s="266" t="s">
        <v>79</v>
      </c>
      <c r="B23" s="270" t="s">
        <v>115</v>
      </c>
      <c r="C23" s="95" t="s">
        <v>200</v>
      </c>
      <c r="D23" s="105" t="s">
        <v>95</v>
      </c>
      <c r="E23" s="274">
        <v>5.8335690045248807</v>
      </c>
      <c r="F23" s="274">
        <v>2.1544416666666666</v>
      </c>
      <c r="G23" s="274">
        <v>2.41275</v>
      </c>
      <c r="H23" s="274">
        <v>1.8753333333333335</v>
      </c>
      <c r="I23" s="274">
        <v>1.9594499999999997</v>
      </c>
      <c r="K23" s="274"/>
      <c r="L23" s="235">
        <v>4.5598309485663728</v>
      </c>
      <c r="M23" s="235">
        <v>2.2322166666666665</v>
      </c>
      <c r="N23" s="235">
        <v>2.4220000000000002</v>
      </c>
      <c r="O23" s="235">
        <v>2.2004666666666663</v>
      </c>
      <c r="P23" s="235">
        <v>2.3077999999999999</v>
      </c>
      <c r="R23" s="17">
        <v>1</v>
      </c>
      <c r="S23" s="40">
        <f t="shared" si="12"/>
        <v>2.0097123999999997</v>
      </c>
      <c r="T23" s="40">
        <f t="shared" si="13"/>
        <v>2.0515999999999996</v>
      </c>
      <c r="U23" s="40">
        <f t="shared" si="14"/>
        <v>2.0261999999999998</v>
      </c>
    </row>
    <row r="24" spans="1:31" ht="16" thickBot="1">
      <c r="A24" s="266" t="s">
        <v>81</v>
      </c>
      <c r="B24" s="270" t="s">
        <v>117</v>
      </c>
      <c r="C24" s="95" t="s">
        <v>201</v>
      </c>
      <c r="D24" s="105" t="s">
        <v>95</v>
      </c>
      <c r="E24" s="274">
        <v>5.6865105471647919</v>
      </c>
      <c r="F24" s="274">
        <v>2.0145666666666671</v>
      </c>
      <c r="G24" s="274">
        <v>2.4499166666666667</v>
      </c>
      <c r="H24" s="274">
        <v>1.9710666666666667</v>
      </c>
      <c r="I24" s="274">
        <v>2.0659333333333332</v>
      </c>
      <c r="K24" s="274"/>
      <c r="R24" s="17">
        <v>2</v>
      </c>
      <c r="S24" s="40">
        <f t="shared" si="12"/>
        <v>1.9894247999999999</v>
      </c>
      <c r="T24" s="40">
        <f t="shared" si="13"/>
        <v>2.0731999999999999</v>
      </c>
      <c r="U24" s="40">
        <f t="shared" si="14"/>
        <v>2.0223999999999998</v>
      </c>
    </row>
    <row r="25" spans="1:31">
      <c r="A25" s="303" t="s">
        <v>28</v>
      </c>
      <c r="B25" s="307" t="s">
        <v>93</v>
      </c>
      <c r="C25" s="94" t="s">
        <v>186</v>
      </c>
      <c r="D25" s="104" t="s">
        <v>94</v>
      </c>
      <c r="E25" s="611">
        <v>10.473911870044446</v>
      </c>
      <c r="F25" s="311">
        <v>1.8623833333333333</v>
      </c>
      <c r="G25" s="311">
        <v>2.5686833333333334</v>
      </c>
      <c r="H25" s="311">
        <v>1.8505833333333335</v>
      </c>
      <c r="I25" s="311">
        <v>1.8669666666666667</v>
      </c>
      <c r="K25" s="316"/>
      <c r="R25" s="17">
        <v>3</v>
      </c>
      <c r="S25" s="40">
        <f t="shared" si="12"/>
        <v>1.9691371999999998</v>
      </c>
      <c r="T25" s="40">
        <f t="shared" si="13"/>
        <v>2.0947999999999998</v>
      </c>
      <c r="U25" s="40">
        <f t="shared" si="14"/>
        <v>2.0185999999999997</v>
      </c>
    </row>
    <row r="26" spans="1:31">
      <c r="A26" s="303" t="s">
        <v>31</v>
      </c>
      <c r="B26" s="307" t="s">
        <v>97</v>
      </c>
      <c r="C26" s="94" t="s">
        <v>187</v>
      </c>
      <c r="D26" s="104" t="s">
        <v>94</v>
      </c>
      <c r="E26" s="316">
        <v>10.738858398161378</v>
      </c>
      <c r="F26" s="311">
        <v>1.895933333333335</v>
      </c>
      <c r="G26" s="311">
        <v>2.5478499999999999</v>
      </c>
      <c r="H26" s="311">
        <v>1.7536999999999998</v>
      </c>
      <c r="I26" s="311">
        <v>1.9350500000000002</v>
      </c>
      <c r="K26" s="316"/>
      <c r="L26" s="235">
        <v>1.9</v>
      </c>
      <c r="M26" s="17">
        <v>9.0570357345156864</v>
      </c>
      <c r="N26" s="17">
        <v>4.0633461419522678</v>
      </c>
      <c r="O26" s="17"/>
      <c r="R26" s="17">
        <v>4</v>
      </c>
      <c r="S26" s="40">
        <f t="shared" si="12"/>
        <v>1.9488495999999997</v>
      </c>
      <c r="T26" s="40">
        <f t="shared" si="13"/>
        <v>2.1163999999999996</v>
      </c>
      <c r="U26" s="40">
        <f t="shared" si="14"/>
        <v>2.0147999999999997</v>
      </c>
    </row>
    <row r="27" spans="1:31">
      <c r="A27" s="303" t="s">
        <v>33</v>
      </c>
      <c r="B27" s="307" t="s">
        <v>98</v>
      </c>
      <c r="C27" s="94" t="s">
        <v>188</v>
      </c>
      <c r="D27" s="104" t="s">
        <v>94</v>
      </c>
      <c r="E27" s="311">
        <v>2.7345998848589699</v>
      </c>
      <c r="F27" s="311">
        <v>2.0941166666666668</v>
      </c>
      <c r="G27" s="311">
        <v>2.2250166666666664</v>
      </c>
      <c r="H27" s="311">
        <v>1.9734666666666667</v>
      </c>
      <c r="I27" s="311">
        <v>1.9808666666666666</v>
      </c>
      <c r="K27" s="311"/>
      <c r="L27" s="235">
        <v>2</v>
      </c>
      <c r="M27" s="17">
        <v>5.8988583082372026</v>
      </c>
      <c r="N27" s="17">
        <v>2.5924968552313845</v>
      </c>
      <c r="O27" s="17"/>
      <c r="R27" s="17">
        <v>5</v>
      </c>
      <c r="S27" s="40">
        <f t="shared" si="12"/>
        <v>1.9285619999999997</v>
      </c>
      <c r="T27" s="40">
        <f t="shared" si="13"/>
        <v>2.1379999999999999</v>
      </c>
      <c r="U27" s="40">
        <f t="shared" si="14"/>
        <v>2.0109999999999997</v>
      </c>
    </row>
    <row r="28" spans="1:31">
      <c r="A28" s="303" t="s">
        <v>34</v>
      </c>
      <c r="B28" s="307" t="s">
        <v>98</v>
      </c>
      <c r="C28" s="94" t="s">
        <v>188</v>
      </c>
      <c r="D28" s="104" t="s">
        <v>94</v>
      </c>
      <c r="E28" s="311">
        <v>3.4618672926719851</v>
      </c>
      <c r="F28" s="311">
        <v>2.0413833333333331</v>
      </c>
      <c r="G28" s="311">
        <v>2.4149333333333334</v>
      </c>
      <c r="H28" s="311">
        <v>1.9781666666666666</v>
      </c>
      <c r="I28" s="311">
        <v>1.9064833333333333</v>
      </c>
      <c r="K28" s="311"/>
      <c r="L28" s="235">
        <v>2.0299999999999998</v>
      </c>
      <c r="M28" s="17">
        <v>5.4156825274161413</v>
      </c>
      <c r="N28" s="17">
        <v>2.3926179434221004</v>
      </c>
      <c r="O28" s="17"/>
      <c r="R28" s="17">
        <v>6</v>
      </c>
      <c r="S28" s="40">
        <f t="shared" si="12"/>
        <v>1.9082743999999996</v>
      </c>
      <c r="T28" s="40">
        <f t="shared" si="13"/>
        <v>2.1595999999999997</v>
      </c>
      <c r="U28" s="40">
        <f t="shared" si="14"/>
        <v>2.0071999999999997</v>
      </c>
    </row>
    <row r="29" spans="1:31">
      <c r="A29" s="303" t="s">
        <v>37</v>
      </c>
      <c r="B29" s="307" t="s">
        <v>99</v>
      </c>
      <c r="C29" s="94" t="s">
        <v>190</v>
      </c>
      <c r="D29" s="104" t="s">
        <v>94</v>
      </c>
      <c r="E29" s="311">
        <v>9.3179832451046014</v>
      </c>
      <c r="F29" s="311">
        <v>1.9629499999999998</v>
      </c>
      <c r="G29" s="311">
        <v>2.3824333333333332</v>
      </c>
      <c r="H29" s="311">
        <v>1.9087916666666649</v>
      </c>
      <c r="I29" s="311">
        <v>1.8088666666666668</v>
      </c>
      <c r="K29" s="311"/>
      <c r="L29" s="235">
        <v>2.2000000000000002</v>
      </c>
      <c r="M29" s="17">
        <v>7.4401130437628877</v>
      </c>
      <c r="N29" s="17">
        <v>3.7031020357642106</v>
      </c>
      <c r="O29" s="17"/>
      <c r="R29" s="17">
        <v>7</v>
      </c>
      <c r="S29" s="40">
        <f t="shared" si="12"/>
        <v>1.8879867999999997</v>
      </c>
      <c r="T29" s="40">
        <f t="shared" si="13"/>
        <v>2.1811999999999996</v>
      </c>
      <c r="U29" s="40">
        <f t="shared" si="14"/>
        <v>2.0033999999999996</v>
      </c>
    </row>
    <row r="30" spans="1:31">
      <c r="A30" s="303" t="s">
        <v>38</v>
      </c>
      <c r="B30" s="307" t="s">
        <v>100</v>
      </c>
      <c r="C30" s="94" t="s">
        <v>191</v>
      </c>
      <c r="D30" s="104" t="s">
        <v>94</v>
      </c>
      <c r="E30" s="311">
        <v>3.9378486750348509</v>
      </c>
      <c r="F30" s="311">
        <v>2.1251833333333332</v>
      </c>
      <c r="G30" s="311">
        <v>2.2698</v>
      </c>
      <c r="H30" s="311">
        <v>1.9365666666666668</v>
      </c>
      <c r="I30" s="311">
        <v>2.0302666666666664</v>
      </c>
      <c r="K30" s="311"/>
      <c r="L30" s="235">
        <v>2.2999999999999998</v>
      </c>
      <c r="M30" s="17"/>
      <c r="N30" s="17"/>
      <c r="O30" s="17"/>
      <c r="R30" s="17">
        <v>8</v>
      </c>
      <c r="S30" s="40">
        <f t="shared" si="12"/>
        <v>1.8676991999999999</v>
      </c>
      <c r="T30" s="40">
        <f t="shared" si="13"/>
        <v>2.2027999999999999</v>
      </c>
      <c r="U30" s="40">
        <f t="shared" si="14"/>
        <v>1.9996</v>
      </c>
    </row>
    <row r="31" spans="1:31">
      <c r="A31" s="303" t="s">
        <v>39</v>
      </c>
      <c r="B31" s="307" t="s">
        <v>101</v>
      </c>
      <c r="C31" s="94" t="s">
        <v>186</v>
      </c>
      <c r="D31" s="104" t="s">
        <v>94</v>
      </c>
      <c r="E31" s="316">
        <v>12.112464638300304</v>
      </c>
      <c r="F31" s="311">
        <v>1.8240999999999998</v>
      </c>
      <c r="G31" s="311">
        <v>2.459625</v>
      </c>
      <c r="H31" s="311">
        <v>1.7790166666666665</v>
      </c>
      <c r="I31" s="311">
        <v>1.9576</v>
      </c>
      <c r="K31" s="316"/>
      <c r="L31" s="235">
        <v>2.4</v>
      </c>
      <c r="M31" s="17"/>
      <c r="N31" s="17"/>
      <c r="O31" s="17"/>
      <c r="R31" s="17">
        <v>9</v>
      </c>
      <c r="S31" s="40">
        <f t="shared" si="12"/>
        <v>1.8474116</v>
      </c>
      <c r="T31" s="40">
        <f t="shared" si="13"/>
        <v>2.2244000000000002</v>
      </c>
      <c r="U31" s="40">
        <f t="shared" si="14"/>
        <v>1.9958</v>
      </c>
    </row>
    <row r="32" spans="1:31">
      <c r="A32" s="303" t="s">
        <v>41</v>
      </c>
      <c r="B32" s="307" t="s">
        <v>192</v>
      </c>
      <c r="C32" s="94" t="s">
        <v>193</v>
      </c>
      <c r="D32" s="104" t="s">
        <v>94</v>
      </c>
      <c r="E32" s="316">
        <v>10.617980534721768</v>
      </c>
      <c r="F32" s="311">
        <v>1.9673500000000002</v>
      </c>
      <c r="G32" s="311">
        <v>2.7355</v>
      </c>
      <c r="H32" s="311">
        <v>1.823925</v>
      </c>
      <c r="I32" s="311">
        <v>2.0305833333333334</v>
      </c>
      <c r="K32" s="316"/>
      <c r="L32" s="274">
        <v>2.5</v>
      </c>
      <c r="M32" s="17"/>
      <c r="N32" s="17"/>
      <c r="O32" s="17"/>
      <c r="R32" s="17">
        <v>10</v>
      </c>
      <c r="S32" s="40">
        <f t="shared" si="12"/>
        <v>1.827124</v>
      </c>
      <c r="T32" s="40">
        <f t="shared" si="13"/>
        <v>2.246</v>
      </c>
      <c r="U32" s="40">
        <f t="shared" si="14"/>
        <v>1.992</v>
      </c>
    </row>
    <row r="33" spans="1:21">
      <c r="A33" s="303" t="s">
        <v>42</v>
      </c>
      <c r="B33" s="307" t="s">
        <v>101</v>
      </c>
      <c r="C33" s="94" t="s">
        <v>186</v>
      </c>
      <c r="D33" s="104" t="s">
        <v>94</v>
      </c>
      <c r="E33" s="316">
        <v>10.20831999772404</v>
      </c>
      <c r="F33" s="311">
        <v>1.9390166666666668</v>
      </c>
      <c r="G33" s="311">
        <v>2.5938499999999998</v>
      </c>
      <c r="H33" s="311">
        <v>1.8090833333333334</v>
      </c>
      <c r="I33" s="311">
        <v>2.0179333333333331</v>
      </c>
      <c r="K33" s="316"/>
      <c r="R33" s="17">
        <v>11</v>
      </c>
      <c r="S33" s="40">
        <f t="shared" si="12"/>
        <v>1.8068363999999997</v>
      </c>
      <c r="T33" s="40">
        <f t="shared" si="13"/>
        <v>2.2675999999999998</v>
      </c>
      <c r="U33" s="40">
        <f t="shared" si="14"/>
        <v>1.9881999999999997</v>
      </c>
    </row>
    <row r="34" spans="1:21">
      <c r="A34" s="303" t="s">
        <v>45</v>
      </c>
      <c r="B34" s="307" t="s">
        <v>102</v>
      </c>
      <c r="C34" s="94" t="s">
        <v>194</v>
      </c>
      <c r="D34" s="104" t="s">
        <v>94</v>
      </c>
      <c r="E34" s="311">
        <v>8.0966920760731007</v>
      </c>
      <c r="F34" s="311">
        <v>1.9622000000000002</v>
      </c>
      <c r="G34" s="311">
        <v>2.4438166666666667</v>
      </c>
      <c r="H34" s="311">
        <v>1.8762833333333333</v>
      </c>
      <c r="I34" s="311">
        <v>1.9618333333333335</v>
      </c>
      <c r="K34" s="311"/>
      <c r="R34" s="17">
        <v>12</v>
      </c>
      <c r="S34" s="40">
        <f t="shared" si="12"/>
        <v>1.7865487999999998</v>
      </c>
      <c r="T34" s="40">
        <f t="shared" si="13"/>
        <v>2.2891999999999997</v>
      </c>
      <c r="U34" s="40">
        <f t="shared" si="14"/>
        <v>1.9843999999999997</v>
      </c>
    </row>
    <row r="35" spans="1:21">
      <c r="A35" s="303" t="s">
        <v>48</v>
      </c>
      <c r="B35" s="307" t="s">
        <v>105</v>
      </c>
      <c r="C35" s="94" t="s">
        <v>193</v>
      </c>
      <c r="D35" s="104" t="s">
        <v>94</v>
      </c>
      <c r="E35" s="311">
        <v>5.1415164605987913</v>
      </c>
      <c r="F35" s="311">
        <v>1.9504666666666668</v>
      </c>
      <c r="G35" s="311">
        <v>2.2855499999999997</v>
      </c>
      <c r="H35" s="311">
        <v>1.9241916666666667</v>
      </c>
      <c r="I35" s="311">
        <v>1.9258333333333335</v>
      </c>
      <c r="K35" s="311"/>
      <c r="R35" s="17">
        <v>13</v>
      </c>
      <c r="S35" s="40">
        <f t="shared" si="12"/>
        <v>1.7662611999999998</v>
      </c>
      <c r="T35" s="40">
        <f t="shared" si="13"/>
        <v>2.3108</v>
      </c>
      <c r="U35" s="40">
        <f t="shared" si="14"/>
        <v>1.9805999999999997</v>
      </c>
    </row>
    <row r="36" spans="1:21">
      <c r="A36" s="303" t="s">
        <v>49</v>
      </c>
      <c r="B36" s="307" t="s">
        <v>106</v>
      </c>
      <c r="C36" s="94" t="s">
        <v>195</v>
      </c>
      <c r="D36" s="104" t="s">
        <v>94</v>
      </c>
      <c r="E36" s="311">
        <v>3.8828135135341455</v>
      </c>
      <c r="F36" s="311">
        <v>2.0789833333333334</v>
      </c>
      <c r="G36" s="311">
        <v>2.3550166666666668</v>
      </c>
      <c r="H36" s="311">
        <v>1.9530666666666665</v>
      </c>
      <c r="I36" s="311">
        <v>1.9494166666666668</v>
      </c>
      <c r="K36" s="311"/>
      <c r="R36" s="17">
        <v>14</v>
      </c>
      <c r="S36" s="40">
        <f t="shared" si="12"/>
        <v>1.7459735999999999</v>
      </c>
      <c r="T36" s="40">
        <f t="shared" si="13"/>
        <v>2.3323999999999998</v>
      </c>
      <c r="U36" s="40">
        <f t="shared" si="14"/>
        <v>1.9767999999999999</v>
      </c>
    </row>
    <row r="37" spans="1:21">
      <c r="A37" s="303" t="s">
        <v>50</v>
      </c>
      <c r="B37" s="307" t="s">
        <v>103</v>
      </c>
      <c r="C37" s="94" t="s">
        <v>196</v>
      </c>
      <c r="D37" s="104" t="s">
        <v>94</v>
      </c>
      <c r="E37" s="311">
        <v>4.9830336758981026</v>
      </c>
      <c r="F37" s="311">
        <v>1.9684499999999998</v>
      </c>
      <c r="G37" s="311">
        <v>2.5065333333333335</v>
      </c>
      <c r="H37" s="311">
        <v>2.0452166666666667</v>
      </c>
      <c r="I37" s="311">
        <v>1.8994500000000001</v>
      </c>
      <c r="K37" s="311"/>
      <c r="R37" s="17">
        <v>15</v>
      </c>
      <c r="S37" s="40">
        <f t="shared" si="12"/>
        <v>1.7256859999999998</v>
      </c>
      <c r="T37" s="40">
        <f t="shared" si="13"/>
        <v>2.3540000000000001</v>
      </c>
      <c r="U37" s="40">
        <f t="shared" si="14"/>
        <v>1.9729999999999999</v>
      </c>
    </row>
    <row r="38" spans="1:21">
      <c r="A38" s="303" t="s">
        <v>51</v>
      </c>
      <c r="B38" s="307" t="s">
        <v>107</v>
      </c>
      <c r="C38" s="94" t="s">
        <v>178</v>
      </c>
      <c r="D38" s="104" t="s">
        <v>94</v>
      </c>
      <c r="E38" s="311">
        <v>5.7395725725505722</v>
      </c>
      <c r="F38" s="311">
        <v>2.0797333333333334</v>
      </c>
      <c r="G38" s="311">
        <v>2.3865500000000002</v>
      </c>
      <c r="H38" s="311">
        <v>1.9747333333333332</v>
      </c>
      <c r="I38" s="311">
        <v>1.9696833333333332</v>
      </c>
      <c r="K38" s="311"/>
      <c r="R38" s="17">
        <v>16</v>
      </c>
      <c r="S38" s="40">
        <f t="shared" si="12"/>
        <v>1.7053983999999998</v>
      </c>
      <c r="T38" s="40">
        <f t="shared" si="13"/>
        <v>2.3755999999999999</v>
      </c>
      <c r="U38" s="40">
        <f t="shared" si="14"/>
        <v>1.9691999999999998</v>
      </c>
    </row>
    <row r="39" spans="1:21">
      <c r="A39" s="303" t="s">
        <v>64</v>
      </c>
      <c r="B39" s="307" t="s">
        <v>113</v>
      </c>
      <c r="C39" s="94" t="s">
        <v>198</v>
      </c>
      <c r="D39" s="104" t="s">
        <v>94</v>
      </c>
      <c r="E39" s="316"/>
      <c r="F39" s="311"/>
      <c r="G39" s="311"/>
      <c r="H39" s="311"/>
      <c r="I39" s="311"/>
      <c r="K39" s="316"/>
    </row>
    <row r="40" spans="1:21">
      <c r="A40" s="303" t="s">
        <v>74</v>
      </c>
      <c r="B40" s="307" t="s">
        <v>115</v>
      </c>
      <c r="C40" s="94" t="s">
        <v>200</v>
      </c>
      <c r="D40" s="104" t="s">
        <v>94</v>
      </c>
      <c r="E40" s="316">
        <v>8.4990001176332619</v>
      </c>
      <c r="F40" s="311">
        <v>1.8686749999999999</v>
      </c>
      <c r="G40" s="311">
        <v>2.3674750000000002</v>
      </c>
      <c r="H40" s="311">
        <v>1.8201499999999999</v>
      </c>
      <c r="I40" s="311">
        <v>2.0069166666666667</v>
      </c>
      <c r="K40" s="316"/>
    </row>
    <row r="41" spans="1:21">
      <c r="A41" s="303" t="s">
        <v>75</v>
      </c>
      <c r="B41" s="307" t="s">
        <v>115</v>
      </c>
      <c r="C41" s="94" t="s">
        <v>179</v>
      </c>
      <c r="D41" s="104" t="s">
        <v>94</v>
      </c>
      <c r="E41" s="311">
        <v>8.4276832827065125</v>
      </c>
      <c r="F41" s="311">
        <v>1.9675</v>
      </c>
      <c r="G41" s="311">
        <v>2.2593666666666667</v>
      </c>
      <c r="H41" s="311">
        <v>1.8690166666666665</v>
      </c>
      <c r="I41" s="311">
        <v>1.9494666666666667</v>
      </c>
      <c r="K41" s="311"/>
    </row>
    <row r="42" spans="1:21" ht="16" thickBot="1">
      <c r="A42" s="303" t="s">
        <v>76</v>
      </c>
      <c r="B42" s="307" t="s">
        <v>115</v>
      </c>
      <c r="C42" s="94" t="s">
        <v>200</v>
      </c>
      <c r="D42" s="104" t="s">
        <v>94</v>
      </c>
      <c r="E42" s="618">
        <v>8.2785016987055524</v>
      </c>
      <c r="F42" s="311">
        <v>1.8868583333333333</v>
      </c>
      <c r="G42" s="311">
        <v>2.5814666666666666</v>
      </c>
      <c r="H42" s="311">
        <v>1.8379333333333334</v>
      </c>
      <c r="I42" s="311">
        <v>2.0065500000000003</v>
      </c>
      <c r="K42" s="311"/>
    </row>
    <row r="43" spans="1:21">
      <c r="A43" s="344" t="s">
        <v>30</v>
      </c>
      <c r="B43" s="348" t="s">
        <v>93</v>
      </c>
      <c r="C43" s="96" t="s">
        <v>186</v>
      </c>
      <c r="D43" s="106" t="s">
        <v>96</v>
      </c>
      <c r="E43" s="352">
        <v>9.8486137098145559</v>
      </c>
      <c r="F43" s="352">
        <v>1.84755</v>
      </c>
      <c r="G43" s="352">
        <v>2.3487833333333334</v>
      </c>
      <c r="H43" s="352">
        <v>1.7596666666666665</v>
      </c>
      <c r="I43" s="352">
        <v>1.7973333333333334</v>
      </c>
      <c r="K43" s="352"/>
    </row>
    <row r="44" spans="1:21">
      <c r="A44" s="344" t="s">
        <v>40</v>
      </c>
      <c r="B44" s="348" t="s">
        <v>192</v>
      </c>
      <c r="C44" s="96" t="s">
        <v>193</v>
      </c>
      <c r="D44" s="106" t="s">
        <v>96</v>
      </c>
      <c r="E44" s="352">
        <v>9.4488658824933687</v>
      </c>
      <c r="F44" s="352">
        <v>1.788216666666667</v>
      </c>
      <c r="G44" s="352">
        <v>2.4818499999999997</v>
      </c>
      <c r="H44" s="352">
        <v>1.7782666666666667</v>
      </c>
      <c r="I44" s="352">
        <v>1.7887666666666668</v>
      </c>
      <c r="K44" s="352"/>
    </row>
    <row r="45" spans="1:21">
      <c r="A45" s="375" t="s">
        <v>57</v>
      </c>
      <c r="B45" s="376" t="s">
        <v>111</v>
      </c>
      <c r="C45" s="135" t="s">
        <v>197</v>
      </c>
      <c r="D45" s="136" t="s">
        <v>96</v>
      </c>
      <c r="E45" s="380">
        <v>3.4244811782275009</v>
      </c>
      <c r="F45" s="380">
        <v>1.9997333333333334</v>
      </c>
      <c r="G45" s="380">
        <v>2.3563499999999999</v>
      </c>
      <c r="H45" s="380">
        <v>1.9396166666666668</v>
      </c>
      <c r="I45" s="380">
        <v>1.8627833333333335</v>
      </c>
      <c r="K45" s="380"/>
    </row>
    <row r="46" spans="1:21">
      <c r="A46" s="344" t="s">
        <v>58</v>
      </c>
      <c r="B46" s="348" t="s">
        <v>112</v>
      </c>
      <c r="C46" s="96" t="s">
        <v>185</v>
      </c>
      <c r="D46" s="106" t="s">
        <v>96</v>
      </c>
      <c r="E46" s="356">
        <v>13.228614004650469</v>
      </c>
      <c r="F46" s="352">
        <v>1.7844500000000001</v>
      </c>
      <c r="G46" s="352">
        <v>2.3619166666666667</v>
      </c>
      <c r="H46" s="352">
        <v>1.6834833333333332</v>
      </c>
      <c r="I46" s="352">
        <v>1.8955000000000002</v>
      </c>
      <c r="K46" s="356"/>
    </row>
    <row r="47" spans="1:21">
      <c r="A47" s="344" t="s">
        <v>59</v>
      </c>
      <c r="B47" s="348" t="s">
        <v>112</v>
      </c>
      <c r="C47" s="96" t="s">
        <v>185</v>
      </c>
      <c r="D47" s="106" t="s">
        <v>96</v>
      </c>
      <c r="E47" s="356">
        <v>13.223847782622469</v>
      </c>
      <c r="F47" s="352">
        <v>1.8431999999999999</v>
      </c>
      <c r="G47" s="352">
        <v>2.5643000000000002</v>
      </c>
      <c r="H47" s="352">
        <v>1.8139333333333334</v>
      </c>
      <c r="I47" s="352">
        <v>1.9585999999999999</v>
      </c>
      <c r="K47" s="356"/>
    </row>
    <row r="48" spans="1:21">
      <c r="A48" s="344" t="s">
        <v>60</v>
      </c>
      <c r="B48" s="348" t="s">
        <v>112</v>
      </c>
      <c r="C48" s="96" t="s">
        <v>185</v>
      </c>
      <c r="D48" s="106" t="s">
        <v>96</v>
      </c>
      <c r="E48" s="356">
        <v>12.190268421750883</v>
      </c>
      <c r="F48" s="352">
        <v>1.9276499999999999</v>
      </c>
      <c r="G48" s="352">
        <v>2.4944500000000001</v>
      </c>
      <c r="H48" s="352">
        <v>1.8211166666666667</v>
      </c>
      <c r="I48" s="352">
        <v>1.9240333333333333</v>
      </c>
      <c r="K48" s="356"/>
    </row>
    <row r="49" spans="1:11">
      <c r="A49" s="344" t="s">
        <v>61</v>
      </c>
      <c r="B49" s="348" t="s">
        <v>112</v>
      </c>
      <c r="C49" s="96" t="s">
        <v>185</v>
      </c>
      <c r="D49" s="106" t="s">
        <v>96</v>
      </c>
      <c r="E49" s="356">
        <v>15.176653953615338</v>
      </c>
      <c r="F49" s="352">
        <v>1.7663833333333336</v>
      </c>
      <c r="G49" s="352">
        <v>2.6574999999999998</v>
      </c>
      <c r="H49" s="352">
        <v>1.6548166666666666</v>
      </c>
      <c r="I49" s="352">
        <v>1.9536666666666669</v>
      </c>
      <c r="K49" s="356"/>
    </row>
    <row r="50" spans="1:11">
      <c r="A50" s="344" t="s">
        <v>62</v>
      </c>
      <c r="B50" s="348" t="s">
        <v>109</v>
      </c>
      <c r="C50" s="96" t="s">
        <v>183</v>
      </c>
      <c r="D50" s="106" t="s">
        <v>96</v>
      </c>
      <c r="E50" s="356">
        <v>14.1074505680656</v>
      </c>
      <c r="F50" s="352">
        <v>1.9028</v>
      </c>
      <c r="G50" s="352">
        <v>2.67035</v>
      </c>
      <c r="H50" s="352">
        <v>1.7659666666666667</v>
      </c>
      <c r="I50" s="352">
        <v>1.8888833333333332</v>
      </c>
      <c r="K50" s="356"/>
    </row>
    <row r="51" spans="1:11">
      <c r="A51" s="344" t="s">
        <v>63</v>
      </c>
      <c r="B51" s="348" t="s">
        <v>109</v>
      </c>
      <c r="C51" s="96" t="s">
        <v>183</v>
      </c>
      <c r="D51" s="106" t="s">
        <v>96</v>
      </c>
      <c r="E51" s="356">
        <v>15.051404867421686</v>
      </c>
      <c r="F51" s="352">
        <v>1.73695</v>
      </c>
      <c r="G51" s="352">
        <v>2.5471833333333329</v>
      </c>
      <c r="H51" s="352">
        <v>1.5366000000000002</v>
      </c>
      <c r="I51" s="352">
        <v>1.6942666666666666</v>
      </c>
      <c r="K51" s="356"/>
    </row>
    <row r="52" spans="1:11">
      <c r="A52" s="401" t="s">
        <v>24</v>
      </c>
      <c r="B52" s="405" t="s">
        <v>89</v>
      </c>
      <c r="C52" s="118" t="s">
        <v>189</v>
      </c>
      <c r="D52" s="119" t="s">
        <v>90</v>
      </c>
      <c r="E52" s="413">
        <v>13.963099839196577</v>
      </c>
      <c r="F52" s="409">
        <v>1.7803333333333333</v>
      </c>
      <c r="G52" s="409">
        <v>2.4966166666666663</v>
      </c>
      <c r="H52" s="409">
        <v>1.7042166666666669</v>
      </c>
      <c r="I52" s="409">
        <v>1.8886499999999999</v>
      </c>
      <c r="K52" s="413"/>
    </row>
    <row r="53" spans="1:11">
      <c r="A53" s="401" t="s">
        <v>25</v>
      </c>
      <c r="B53" s="405" t="s">
        <v>89</v>
      </c>
      <c r="C53" s="118" t="s">
        <v>189</v>
      </c>
      <c r="D53" s="119" t="s">
        <v>90</v>
      </c>
      <c r="E53" s="413">
        <v>10.217418078809521</v>
      </c>
      <c r="F53" s="409">
        <v>1.8515833333333334</v>
      </c>
      <c r="G53" s="409">
        <v>2.3852333333333333</v>
      </c>
      <c r="H53" s="409">
        <v>1.6576833333333334</v>
      </c>
      <c r="I53" s="409">
        <v>1.9000666666666666</v>
      </c>
      <c r="K53" s="413"/>
    </row>
    <row r="54" spans="1:11">
      <c r="A54" s="401" t="s">
        <v>26</v>
      </c>
      <c r="B54" s="405" t="s">
        <v>89</v>
      </c>
      <c r="C54" s="118" t="s">
        <v>189</v>
      </c>
      <c r="D54" s="119" t="s">
        <v>90</v>
      </c>
      <c r="E54" s="409">
        <v>9.01241594152979</v>
      </c>
      <c r="F54" s="409">
        <v>1.8363</v>
      </c>
      <c r="G54" s="409">
        <v>2.3677000000000001</v>
      </c>
      <c r="H54" s="409">
        <v>1.6819666666666666</v>
      </c>
      <c r="I54" s="409">
        <v>1.8567666666666665</v>
      </c>
      <c r="K54" s="409"/>
    </row>
    <row r="55" spans="1:11">
      <c r="A55" s="432" t="s">
        <v>27</v>
      </c>
      <c r="B55" s="436" t="s">
        <v>91</v>
      </c>
      <c r="C55" s="93" t="s">
        <v>181</v>
      </c>
      <c r="D55" s="103" t="s">
        <v>92</v>
      </c>
      <c r="E55" s="444">
        <v>10.157780680401382</v>
      </c>
      <c r="F55" s="440">
        <v>1.8855</v>
      </c>
      <c r="G55" s="440">
        <v>2.36205</v>
      </c>
      <c r="H55" s="440">
        <v>1.7777500000000002</v>
      </c>
      <c r="I55" s="440">
        <v>1.7293333333333332</v>
      </c>
      <c r="K55" s="444"/>
    </row>
    <row r="56" spans="1:11">
      <c r="A56" s="432" t="s">
        <v>56</v>
      </c>
      <c r="B56" s="436" t="s">
        <v>110</v>
      </c>
      <c r="C56" s="93" t="s">
        <v>184</v>
      </c>
      <c r="D56" s="103" t="s">
        <v>92</v>
      </c>
      <c r="E56" s="440">
        <v>9.6611597604646153</v>
      </c>
      <c r="F56" s="440">
        <v>1.9209499999999999</v>
      </c>
      <c r="G56" s="440">
        <v>2.3746166666666664</v>
      </c>
      <c r="H56" s="440">
        <v>1.7823166666666665</v>
      </c>
      <c r="I56" s="440">
        <v>1.7256499999999999</v>
      </c>
      <c r="K56" s="440"/>
    </row>
    <row r="57" spans="1:11">
      <c r="A57" s="432" t="s">
        <v>65</v>
      </c>
      <c r="B57" s="436" t="s">
        <v>114</v>
      </c>
      <c r="C57" s="93" t="s">
        <v>171</v>
      </c>
      <c r="D57" s="103" t="s">
        <v>92</v>
      </c>
      <c r="E57" s="444">
        <v>8.5219093683422393</v>
      </c>
      <c r="F57" s="440">
        <v>2.0155500000000002</v>
      </c>
      <c r="G57" s="440">
        <v>2.2574666666666667</v>
      </c>
      <c r="H57" s="440">
        <v>1.8397000000000001</v>
      </c>
      <c r="I57" s="440">
        <v>1.7379166666666663</v>
      </c>
      <c r="K57" s="444"/>
    </row>
    <row r="58" spans="1:11">
      <c r="A58" s="432" t="s">
        <v>66</v>
      </c>
      <c r="B58" s="436" t="s">
        <v>114</v>
      </c>
      <c r="C58" s="93" t="s">
        <v>171</v>
      </c>
      <c r="D58" s="103" t="s">
        <v>92</v>
      </c>
      <c r="E58" s="444">
        <v>10.281934695919556</v>
      </c>
      <c r="F58" s="440">
        <v>1.8828833333333332</v>
      </c>
      <c r="G58" s="440">
        <v>2.4108833333333335</v>
      </c>
      <c r="H58" s="440">
        <v>1.8021833333333332</v>
      </c>
      <c r="I58" s="440">
        <v>1.8746666666666669</v>
      </c>
      <c r="K58" s="444"/>
    </row>
    <row r="59" spans="1:11">
      <c r="A59" s="432" t="s">
        <v>67</v>
      </c>
      <c r="B59" s="436" t="s">
        <v>114</v>
      </c>
      <c r="C59" s="93" t="s">
        <v>171</v>
      </c>
      <c r="D59" s="103" t="s">
        <v>92</v>
      </c>
      <c r="E59" s="444">
        <v>9.6630367029662683</v>
      </c>
      <c r="F59" s="440">
        <v>1.8347583333333333</v>
      </c>
      <c r="G59" s="440">
        <v>2.3851999999999998</v>
      </c>
      <c r="H59" s="440">
        <v>1.7119333333333333</v>
      </c>
      <c r="I59" s="440">
        <v>1.7305833333333334</v>
      </c>
      <c r="K59" s="444"/>
    </row>
    <row r="60" spans="1:11">
      <c r="A60" s="432" t="s">
        <v>68</v>
      </c>
      <c r="B60" s="436" t="s">
        <v>114</v>
      </c>
      <c r="C60" s="93" t="s">
        <v>171</v>
      </c>
      <c r="D60" s="103" t="s">
        <v>92</v>
      </c>
      <c r="E60" s="444">
        <v>11.716540445138877</v>
      </c>
      <c r="F60" s="440">
        <v>1.9054666666666666</v>
      </c>
      <c r="G60" s="440">
        <v>2.385933333333333</v>
      </c>
      <c r="H60" s="440">
        <v>1.7135666666666669</v>
      </c>
      <c r="I60" s="440">
        <v>1.7585666666666668</v>
      </c>
      <c r="K60" s="444"/>
    </row>
    <row r="61" spans="1:11">
      <c r="A61" s="432" t="s">
        <v>69</v>
      </c>
      <c r="B61" s="436" t="s">
        <v>114</v>
      </c>
      <c r="C61" s="93" t="s">
        <v>171</v>
      </c>
      <c r="D61" s="103" t="s">
        <v>92</v>
      </c>
      <c r="E61" s="444">
        <v>14.124975966160333</v>
      </c>
      <c r="F61" s="440">
        <v>1.7826999999999997</v>
      </c>
      <c r="G61" s="440">
        <v>2.4689333333333332</v>
      </c>
      <c r="H61" s="440">
        <v>1.5829</v>
      </c>
      <c r="I61" s="440">
        <v>1.6838500000000003</v>
      </c>
      <c r="K61" s="444"/>
    </row>
    <row r="62" spans="1:11">
      <c r="A62" s="432" t="s">
        <v>70</v>
      </c>
      <c r="B62" s="436" t="s">
        <v>114</v>
      </c>
      <c r="C62" s="93" t="s">
        <v>171</v>
      </c>
      <c r="D62" s="103" t="s">
        <v>92</v>
      </c>
      <c r="E62" s="444">
        <v>14.07397416299491</v>
      </c>
      <c r="F62" s="440">
        <v>1.8152833333333334</v>
      </c>
      <c r="G62" s="440">
        <v>2.5150999999999999</v>
      </c>
      <c r="H62" s="440">
        <v>1.69425</v>
      </c>
      <c r="I62" s="440">
        <v>1.9853500000000004</v>
      </c>
      <c r="K62" s="444"/>
    </row>
    <row r="63" spans="1:11" ht="16" thickBot="1">
      <c r="A63" s="465" t="s">
        <v>71</v>
      </c>
      <c r="B63" s="436" t="s">
        <v>114</v>
      </c>
      <c r="C63" s="137" t="s">
        <v>171</v>
      </c>
      <c r="D63" s="138" t="s">
        <v>92</v>
      </c>
      <c r="E63" s="476">
        <v>14.929216856195323</v>
      </c>
      <c r="F63" s="472">
        <v>1.9163166666666669</v>
      </c>
      <c r="G63" s="472">
        <v>2.623966666666667</v>
      </c>
      <c r="H63" s="472">
        <v>1.7516333333333334</v>
      </c>
      <c r="I63" s="472">
        <v>1.8537166666666665</v>
      </c>
      <c r="K63" s="444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CDE68-6C99-4080-B828-5403F7461712}">
  <dimension ref="F3:X782"/>
  <sheetViews>
    <sheetView zoomScale="50" workbookViewId="0">
      <selection activeCell="AE788" sqref="AE788"/>
    </sheetView>
  </sheetViews>
  <sheetFormatPr baseColWidth="10" defaultColWidth="9.1640625" defaultRowHeight="15"/>
  <cols>
    <col min="1" max="16384" width="9.1640625" style="15"/>
  </cols>
  <sheetData>
    <row r="3" spans="6:22" ht="37">
      <c r="F3" s="14" t="s">
        <v>163</v>
      </c>
      <c r="V3" s="16" t="s">
        <v>164</v>
      </c>
    </row>
    <row r="5" spans="6:22" ht="34">
      <c r="F5" s="16" t="s">
        <v>119</v>
      </c>
      <c r="O5" s="16" t="s">
        <v>24</v>
      </c>
      <c r="V5" s="16" t="s">
        <v>119</v>
      </c>
    </row>
    <row r="50" spans="6:23" ht="34">
      <c r="F50" s="16" t="s">
        <v>120</v>
      </c>
      <c r="W50" s="16" t="s">
        <v>120</v>
      </c>
    </row>
    <row r="95" spans="6:23" ht="34">
      <c r="F95" s="16" t="s">
        <v>121</v>
      </c>
      <c r="W95" s="16" t="s">
        <v>121</v>
      </c>
    </row>
    <row r="143" spans="6:22" ht="37">
      <c r="F143" s="14" t="s">
        <v>163</v>
      </c>
      <c r="V143" s="16" t="s">
        <v>164</v>
      </c>
    </row>
    <row r="145" spans="6:22" ht="34">
      <c r="F145" s="16" t="s">
        <v>119</v>
      </c>
      <c r="O145" s="16" t="s">
        <v>33</v>
      </c>
      <c r="V145" s="16" t="s">
        <v>119</v>
      </c>
    </row>
    <row r="189" spans="6:23" ht="34">
      <c r="F189" s="16" t="s">
        <v>120</v>
      </c>
      <c r="W189" s="16" t="s">
        <v>120</v>
      </c>
    </row>
    <row r="232" spans="6:23" ht="34">
      <c r="F232" s="16" t="s">
        <v>121</v>
      </c>
      <c r="W232" s="16" t="s">
        <v>121</v>
      </c>
    </row>
    <row r="279" spans="6:22" ht="37">
      <c r="F279" s="14" t="s">
        <v>163</v>
      </c>
      <c r="V279" s="16" t="s">
        <v>164</v>
      </c>
    </row>
    <row r="281" spans="6:22" ht="34">
      <c r="F281" s="16" t="s">
        <v>119</v>
      </c>
      <c r="O281" s="16" t="s">
        <v>56</v>
      </c>
      <c r="V281" s="16" t="s">
        <v>119</v>
      </c>
    </row>
    <row r="325" spans="6:23" ht="34">
      <c r="F325" s="16" t="s">
        <v>120</v>
      </c>
      <c r="W325" s="16" t="s">
        <v>120</v>
      </c>
    </row>
    <row r="368" spans="7:24" ht="34">
      <c r="G368" s="16" t="s">
        <v>121</v>
      </c>
      <c r="X368" s="16" t="s">
        <v>121</v>
      </c>
    </row>
    <row r="416" spans="7:23" ht="37">
      <c r="G416" s="14" t="s">
        <v>163</v>
      </c>
      <c r="W416" s="16" t="s">
        <v>164</v>
      </c>
    </row>
    <row r="418" spans="7:23" ht="34">
      <c r="G418" s="16" t="s">
        <v>119</v>
      </c>
      <c r="P418" s="16" t="s">
        <v>64</v>
      </c>
      <c r="W418" s="16" t="s">
        <v>119</v>
      </c>
    </row>
    <row r="462" spans="7:24" ht="34">
      <c r="G462" s="16" t="s">
        <v>120</v>
      </c>
      <c r="X462" s="16" t="s">
        <v>120</v>
      </c>
    </row>
    <row r="507" spans="7:24" ht="34">
      <c r="G507" s="16" t="s">
        <v>121</v>
      </c>
      <c r="X507" s="16" t="s">
        <v>121</v>
      </c>
    </row>
    <row r="555" spans="6:22" ht="37">
      <c r="F555" s="14" t="s">
        <v>163</v>
      </c>
      <c r="V555" s="16" t="s">
        <v>164</v>
      </c>
    </row>
    <row r="557" spans="6:22" ht="34">
      <c r="F557" s="16" t="s">
        <v>119</v>
      </c>
      <c r="O557" s="16" t="s">
        <v>65</v>
      </c>
      <c r="V557" s="16" t="s">
        <v>119</v>
      </c>
    </row>
    <row r="601" spans="6:23" ht="34">
      <c r="F601" s="16" t="s">
        <v>120</v>
      </c>
      <c r="W601" s="16" t="s">
        <v>120</v>
      </c>
    </row>
    <row r="645" spans="6:23" ht="34">
      <c r="F645" s="16" t="s">
        <v>121</v>
      </c>
      <c r="W645" s="16" t="s">
        <v>121</v>
      </c>
    </row>
    <row r="691" spans="6:22" ht="37">
      <c r="F691" s="14" t="s">
        <v>163</v>
      </c>
      <c r="V691" s="16" t="s">
        <v>164</v>
      </c>
    </row>
    <row r="693" spans="6:22" ht="34">
      <c r="F693" s="16" t="s">
        <v>119</v>
      </c>
      <c r="O693" s="16" t="s">
        <v>76</v>
      </c>
      <c r="V693" s="16" t="s">
        <v>119</v>
      </c>
    </row>
    <row r="738" spans="6:23" ht="34">
      <c r="F738" s="16" t="s">
        <v>120</v>
      </c>
      <c r="W738" s="16" t="s">
        <v>120</v>
      </c>
    </row>
    <row r="782" spans="6:23" ht="34">
      <c r="F782" s="16" t="s">
        <v>121</v>
      </c>
      <c r="W782" s="16" t="s">
        <v>121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EA21A3-FDC1-954F-AD3C-3B8A9E0385CE}">
  <dimension ref="A1:AE63"/>
  <sheetViews>
    <sheetView topLeftCell="G18" workbookViewId="0">
      <selection activeCell="Q21" sqref="Q21"/>
    </sheetView>
  </sheetViews>
  <sheetFormatPr baseColWidth="10" defaultRowHeight="15"/>
  <sheetData>
    <row r="1" spans="1:30" ht="51" thickBot="1">
      <c r="A1" s="142"/>
      <c r="B1" s="143" t="s">
        <v>207</v>
      </c>
      <c r="C1" s="87" t="s">
        <v>204</v>
      </c>
      <c r="D1" s="89" t="s">
        <v>206</v>
      </c>
      <c r="E1" s="145" t="s">
        <v>158</v>
      </c>
      <c r="F1" s="146" t="s">
        <v>133</v>
      </c>
      <c r="G1" s="146" t="s">
        <v>133</v>
      </c>
      <c r="H1" s="146" t="s">
        <v>265</v>
      </c>
      <c r="I1" s="146" t="s">
        <v>133</v>
      </c>
      <c r="K1" s="498"/>
      <c r="L1" t="s">
        <v>249</v>
      </c>
      <c r="M1" t="s">
        <v>246</v>
      </c>
      <c r="N1" t="s">
        <v>247</v>
      </c>
      <c r="O1" t="s">
        <v>250</v>
      </c>
      <c r="P1" t="s">
        <v>251</v>
      </c>
      <c r="Q1" t="s">
        <v>246</v>
      </c>
      <c r="R1" t="s">
        <v>247</v>
      </c>
      <c r="S1" t="s">
        <v>250</v>
      </c>
      <c r="U1" t="s">
        <v>253</v>
      </c>
      <c r="V1" t="s">
        <v>246</v>
      </c>
      <c r="W1" t="s">
        <v>247</v>
      </c>
      <c r="X1" t="s">
        <v>250</v>
      </c>
      <c r="AA1" t="s">
        <v>254</v>
      </c>
      <c r="AB1" t="s">
        <v>246</v>
      </c>
      <c r="AC1" t="s">
        <v>247</v>
      </c>
      <c r="AD1" t="s">
        <v>250</v>
      </c>
    </row>
    <row r="2" spans="1:30" ht="16" thickBot="1">
      <c r="A2" s="161" t="s">
        <v>18</v>
      </c>
      <c r="B2" s="165" t="s">
        <v>167</v>
      </c>
      <c r="C2" s="166" t="s">
        <v>174</v>
      </c>
      <c r="D2" s="167" t="s">
        <v>20</v>
      </c>
      <c r="E2" s="171">
        <v>9.7999793438220664</v>
      </c>
      <c r="F2" s="171">
        <v>2.0619000000000001</v>
      </c>
      <c r="G2" s="171">
        <v>2.5797833333333333</v>
      </c>
      <c r="H2" s="171">
        <v>2.0644499999999999</v>
      </c>
      <c r="I2" s="171">
        <v>2.4111499999999997</v>
      </c>
      <c r="K2" s="40"/>
      <c r="L2" s="274">
        <v>2.15</v>
      </c>
      <c r="M2" s="40">
        <f>$L$2*(1-E11/100)+$L$4*(E11/100)</f>
        <v>1.980224164821015</v>
      </c>
      <c r="N2" s="40">
        <f>$L$2*(1-E11/100)+$L$5*(E11/100)</f>
        <v>2.3111825907803243</v>
      </c>
      <c r="O2" s="40">
        <f>$L$2*(1-E11/100)+$L$6*(E11/100)</f>
        <v>2.1104944630440383</v>
      </c>
      <c r="Q2" s="17">
        <f>ABS(M2-H11)</f>
        <v>6.9442501845651927E-2</v>
      </c>
      <c r="R2" s="17">
        <f>ABS(N2-G11)</f>
        <v>0.11011740921967617</v>
      </c>
      <c r="S2" s="17">
        <f>ABS(O2-I11)</f>
        <v>0.10666112971070518</v>
      </c>
      <c r="V2" s="17">
        <f>SQRT((((M2-H11)/H11))^2)</f>
        <v>3.3879900071061272E-2</v>
      </c>
      <c r="W2" s="17">
        <f>SQRT((((N2-G11)/G11))^2)</f>
        <v>4.5478630991482319E-2</v>
      </c>
      <c r="X2" s="17">
        <f>SQRT((((O2-I11)/I11))^2)</f>
        <v>5.3228543480348597E-2</v>
      </c>
      <c r="AB2" s="17">
        <f>SQRT(((ABS(M2-H25)/H25)))</f>
        <v>0.26467722988202136</v>
      </c>
      <c r="AC2" s="17">
        <f>SQRT(((ABS(N2-G25)/G25)))</f>
        <v>0.31661680271236819</v>
      </c>
      <c r="AD2" s="17">
        <f>SQRT(((ABS(O2-I25)/I25)))</f>
        <v>0.36116527499090695</v>
      </c>
    </row>
    <row r="3" spans="1:30" ht="16" thickBot="1">
      <c r="A3" s="2" t="s">
        <v>19</v>
      </c>
      <c r="B3" s="86" t="s">
        <v>168</v>
      </c>
      <c r="C3" s="91" t="s">
        <v>169</v>
      </c>
      <c r="D3" s="167" t="s">
        <v>20</v>
      </c>
      <c r="E3" s="57">
        <v>12.346385973372316</v>
      </c>
      <c r="F3" s="40">
        <v>2.0574833333333333</v>
      </c>
      <c r="G3" s="40">
        <v>2.7606625000000005</v>
      </c>
      <c r="H3" s="40">
        <v>2.1608499999999999</v>
      </c>
      <c r="I3" s="40">
        <v>2.4798999999999998</v>
      </c>
      <c r="K3" s="57"/>
      <c r="M3" s="40">
        <f t="shared" ref="M3:M13" si="0">$L$2*(1-E12/100)+$L$4*(E12/100)</f>
        <v>2.0178179288546878</v>
      </c>
      <c r="N3" s="40">
        <f t="shared" ref="N3:N7" si="1">$L$2*(1-E12/100)+$L$5*(E12/100)</f>
        <v>2.2754916440814403</v>
      </c>
      <c r="O3" s="40">
        <f t="shared" ref="O3:O7" si="2">$L$2*(1-E12/100)+$L$6*(E12/100)</f>
        <v>2.1192422440976859</v>
      </c>
      <c r="Q3" s="17">
        <f t="shared" ref="Q3:Q7" si="3">ABS(M3-H12)</f>
        <v>0.1064679288546877</v>
      </c>
      <c r="R3" s="17">
        <f t="shared" ref="R3:R7" si="4">ABS(N3-G12)</f>
        <v>0.17100835591855956</v>
      </c>
      <c r="S3" s="17">
        <f t="shared" ref="S3:S7" si="5">ABS(O3-I12)</f>
        <v>0.13970891076435255</v>
      </c>
      <c r="V3" s="17">
        <f t="shared" ref="V3:V12" si="6">SQRT((((M3-H12)/H12))^2)</f>
        <v>5.5702999897814472E-2</v>
      </c>
      <c r="W3" s="17">
        <f t="shared" ref="W3:W12" si="7">SQRT((((N3-G12)/G12))^2)</f>
        <v>6.9899184924814867E-2</v>
      </c>
      <c r="X3" s="17">
        <f t="shared" ref="X3:X12" si="8">SQRT((((O3-I12)/I12))^2)</f>
        <v>7.0576690178334567E-2</v>
      </c>
      <c r="AB3" s="17">
        <f t="shared" ref="AB3:AB7" si="9">SQRT(((ABS(M3-H26)/H26)))</f>
        <v>0.3880800258127029</v>
      </c>
      <c r="AC3" s="17">
        <f t="shared" ref="AC3:AC7" si="10">SQRT(((ABS(N3-G26)/G26)))</f>
        <v>0.32695156754283289</v>
      </c>
      <c r="AD3" s="17">
        <f t="shared" ref="AD3:AD7" si="11">SQRT(((ABS(O3-I26)/I26)))</f>
        <v>0.30852444086395509</v>
      </c>
    </row>
    <row r="4" spans="1:30" ht="16" thickBot="1">
      <c r="A4" s="84" t="s">
        <v>21</v>
      </c>
      <c r="B4" s="195" t="s">
        <v>167</v>
      </c>
      <c r="C4" s="91" t="s">
        <v>174</v>
      </c>
      <c r="D4" s="167" t="s">
        <v>20</v>
      </c>
      <c r="E4" s="40">
        <v>9.8295159962182002</v>
      </c>
      <c r="F4" s="40">
        <v>2.1716833333333332</v>
      </c>
      <c r="G4" s="40">
        <v>2.693316666666667</v>
      </c>
      <c r="H4" s="40">
        <v>2.2105333333333332</v>
      </c>
      <c r="I4" s="40">
        <v>2.3950333333333336</v>
      </c>
      <c r="K4" s="40"/>
      <c r="L4">
        <v>1.24E-3</v>
      </c>
      <c r="M4" s="40">
        <f t="shared" si="0"/>
        <v>1.921377125774139</v>
      </c>
      <c r="N4" s="40">
        <f t="shared" si="1"/>
        <v>2.3670510729075165</v>
      </c>
      <c r="O4" s="40">
        <f t="shared" si="2"/>
        <v>2.0968012076207065</v>
      </c>
      <c r="Q4" s="17">
        <f t="shared" si="3"/>
        <v>0.10171045910747223</v>
      </c>
      <c r="R4" s="17">
        <f t="shared" si="4"/>
        <v>0.32179892709248303</v>
      </c>
      <c r="S4" s="17">
        <f t="shared" si="5"/>
        <v>1.4901207620706458E-2</v>
      </c>
      <c r="V4" s="17">
        <f t="shared" si="6"/>
        <v>5.5895104840156931E-2</v>
      </c>
      <c r="W4" s="17">
        <f t="shared" si="7"/>
        <v>0.11967901783010695</v>
      </c>
      <c r="X4" s="17">
        <f t="shared" si="8"/>
        <v>7.1575040207053449E-3</v>
      </c>
      <c r="AB4" s="17">
        <f t="shared" si="9"/>
        <v>0.16246520661829958</v>
      </c>
      <c r="AC4" s="17">
        <f t="shared" si="10"/>
        <v>0.25265630811790074</v>
      </c>
      <c r="AD4" s="17">
        <f t="shared" si="11"/>
        <v>0.24192391470013885</v>
      </c>
    </row>
    <row r="5" spans="1:30" ht="16" thickBot="1">
      <c r="A5" s="20" t="s">
        <v>83</v>
      </c>
      <c r="B5" s="200" t="s">
        <v>118</v>
      </c>
      <c r="C5" s="201" t="s">
        <v>175</v>
      </c>
      <c r="D5" s="202" t="s">
        <v>205</v>
      </c>
      <c r="E5" s="206">
        <v>1.7724100614620815</v>
      </c>
      <c r="F5" s="206">
        <v>2.1694833333333339</v>
      </c>
      <c r="G5" s="206">
        <v>2.37365</v>
      </c>
      <c r="H5" s="206">
        <v>2.2037666666666667</v>
      </c>
      <c r="I5" s="206">
        <v>2.3855333333333331</v>
      </c>
      <c r="K5" s="40"/>
      <c r="L5" s="40">
        <v>4.1900000000000004</v>
      </c>
      <c r="M5" s="40">
        <f t="shared" si="0"/>
        <v>1.9188937450528551</v>
      </c>
      <c r="N5" s="40">
        <f t="shared" si="1"/>
        <v>2.3694087567211675</v>
      </c>
      <c r="O5" s="40">
        <f t="shared" si="2"/>
        <v>2.0962233439408902</v>
      </c>
      <c r="Q5" s="17">
        <f t="shared" si="3"/>
        <v>0.13452707838618849</v>
      </c>
      <c r="R5" s="17">
        <f t="shared" si="4"/>
        <v>6.13579099454995E-2</v>
      </c>
      <c r="S5" s="17">
        <f t="shared" si="5"/>
        <v>0.10859001060755702</v>
      </c>
      <c r="V5" s="17">
        <f t="shared" si="6"/>
        <v>7.5392059770705844E-2</v>
      </c>
      <c r="W5" s="17">
        <f t="shared" si="7"/>
        <v>2.5242204768934146E-2</v>
      </c>
      <c r="X5" s="17">
        <f t="shared" si="8"/>
        <v>5.4632818229832986E-2</v>
      </c>
      <c r="AB5" s="17">
        <f t="shared" si="9"/>
        <v>0.17309986434634575</v>
      </c>
      <c r="AC5" s="17">
        <f t="shared" si="10"/>
        <v>0.13729995176713877</v>
      </c>
      <c r="AD5" s="17">
        <f t="shared" si="11"/>
        <v>0.31547355063551291</v>
      </c>
    </row>
    <row r="6" spans="1:30">
      <c r="A6" s="228" t="s">
        <v>86</v>
      </c>
      <c r="B6" s="232" t="s">
        <v>173</v>
      </c>
      <c r="C6" s="98" t="s">
        <v>176</v>
      </c>
      <c r="D6" s="108" t="s">
        <v>85</v>
      </c>
      <c r="E6" s="235">
        <v>3.4929511985013582</v>
      </c>
      <c r="F6" s="235">
        <v>2.2550499999999998</v>
      </c>
      <c r="G6" s="235">
        <v>2.5047500000000005</v>
      </c>
      <c r="H6" s="235">
        <v>2.2757000000000005</v>
      </c>
      <c r="I6" s="235">
        <v>2.3615666666666666</v>
      </c>
      <c r="K6" s="235"/>
      <c r="L6" s="235">
        <v>1.65</v>
      </c>
      <c r="M6" s="40">
        <f t="shared" si="0"/>
        <v>1.9288545297266642</v>
      </c>
      <c r="N6" s="40">
        <f t="shared" si="1"/>
        <v>2.3599521395398302</v>
      </c>
      <c r="O6" s="40">
        <f t="shared" si="2"/>
        <v>2.0985411422696494</v>
      </c>
      <c r="Q6" s="17">
        <f t="shared" si="3"/>
        <v>5.9571196393330972E-2</v>
      </c>
      <c r="R6" s="17">
        <f t="shared" si="4"/>
        <v>0.12718119379350323</v>
      </c>
      <c r="S6" s="17">
        <f t="shared" si="5"/>
        <v>0.13919114226964968</v>
      </c>
      <c r="V6" s="17">
        <f t="shared" si="6"/>
        <v>3.1868468161593645E-2</v>
      </c>
      <c r="W6" s="17">
        <f t="shared" si="7"/>
        <v>5.1135655692029602E-2</v>
      </c>
      <c r="X6" s="17">
        <f t="shared" si="8"/>
        <v>7.1039447913670201E-2</v>
      </c>
      <c r="AB6" s="17">
        <f t="shared" si="9"/>
        <v>0.10252202820182994</v>
      </c>
      <c r="AC6" s="17">
        <f t="shared" si="10"/>
        <v>9.7140270006480053E-2</v>
      </c>
      <c r="AD6" s="17">
        <f t="shared" si="11"/>
        <v>0.4001767352732743</v>
      </c>
    </row>
    <row r="7" spans="1:30">
      <c r="A7" s="257" t="s">
        <v>87</v>
      </c>
      <c r="B7" s="261" t="s">
        <v>173</v>
      </c>
      <c r="C7" s="98" t="s">
        <v>176</v>
      </c>
      <c r="D7" s="108" t="s">
        <v>85</v>
      </c>
      <c r="E7" s="235">
        <v>6.3211309958861799</v>
      </c>
      <c r="F7" s="235">
        <v>2.1345333333333336</v>
      </c>
      <c r="G7" s="235">
        <v>2.5666125000000002</v>
      </c>
      <c r="H7" s="235">
        <v>2.1819666666666668</v>
      </c>
      <c r="I7" s="235">
        <v>2.3399666666666668</v>
      </c>
      <c r="K7" s="235"/>
      <c r="M7" s="40">
        <f t="shared" si="0"/>
        <v>1.9236860912935683</v>
      </c>
      <c r="N7" s="40">
        <f t="shared" si="1"/>
        <v>2.3648589762286716</v>
      </c>
      <c r="O7" s="40">
        <f t="shared" si="2"/>
        <v>2.097338486218463</v>
      </c>
      <c r="Q7" s="17">
        <f t="shared" si="3"/>
        <v>9.0113908706431545E-2</v>
      </c>
      <c r="R7" s="17">
        <f t="shared" si="4"/>
        <v>0.30880769043799505</v>
      </c>
      <c r="S7" s="17">
        <f t="shared" si="5"/>
        <v>0.1284781804482038</v>
      </c>
      <c r="V7" s="17">
        <f t="shared" si="6"/>
        <v>4.4748191829591596E-2</v>
      </c>
      <c r="W7" s="17">
        <f t="shared" si="7"/>
        <v>0.11549969720907433</v>
      </c>
      <c r="X7" s="17">
        <f t="shared" si="8"/>
        <v>5.7721816164046362E-2</v>
      </c>
      <c r="AB7" s="17">
        <f t="shared" si="9"/>
        <v>8.15551527609083E-2</v>
      </c>
      <c r="AC7" s="17">
        <f t="shared" si="10"/>
        <v>0.20464576917204377</v>
      </c>
      <c r="AD7" s="17">
        <f t="shared" si="11"/>
        <v>0.18175798606396396</v>
      </c>
    </row>
    <row r="8" spans="1:30">
      <c r="A8" s="257" t="s">
        <v>88</v>
      </c>
      <c r="B8" s="261" t="s">
        <v>199</v>
      </c>
      <c r="C8" s="98" t="s">
        <v>177</v>
      </c>
      <c r="D8" s="108" t="s">
        <v>85</v>
      </c>
      <c r="E8" s="235">
        <v>4.5598309485663728</v>
      </c>
      <c r="F8" s="235">
        <v>2.2322166666666665</v>
      </c>
      <c r="G8" s="235">
        <v>2.4220000000000002</v>
      </c>
      <c r="H8" s="235">
        <v>2.2004666666666663</v>
      </c>
      <c r="I8" s="235">
        <v>2.3077999999999999</v>
      </c>
      <c r="K8" s="235"/>
      <c r="L8" s="235">
        <v>1.6</v>
      </c>
      <c r="M8" s="40">
        <f t="shared" si="0"/>
        <v>2.15</v>
      </c>
      <c r="N8" s="40">
        <f>$L$2*(1-E18/100)+$L$5*(E18/100)</f>
        <v>2.2711902085072042</v>
      </c>
      <c r="O8" s="40">
        <f>$L$2*(1-E18/100)+$L$6*(E18/100)</f>
        <v>2.120296517522744</v>
      </c>
      <c r="Q8" s="17">
        <f>ABS(M8-H18)</f>
        <v>0.12391666666666667</v>
      </c>
      <c r="R8" s="17">
        <f>ABS(N8-G18)</f>
        <v>0.23515979149279609</v>
      </c>
      <c r="S8" s="17">
        <f>ABS(O8-I18)</f>
        <v>1.5196517522743758E-2</v>
      </c>
      <c r="V8" s="17">
        <f t="shared" si="6"/>
        <v>0.10027890790921412</v>
      </c>
      <c r="W8" s="17">
        <f t="shared" si="7"/>
        <v>0.10322975749593791</v>
      </c>
      <c r="X8" s="17">
        <f t="shared" si="8"/>
        <v>8.4711414675919292E-2</v>
      </c>
      <c r="AB8" s="17">
        <f>SQRT(((ABS(M8-H32)/H32)))</f>
        <v>0.42281974836272845</v>
      </c>
      <c r="AC8" s="17">
        <f>SQRT(((ABS(N8-G32)/G32)))</f>
        <v>0.41198894398107078</v>
      </c>
      <c r="AD8" s="17">
        <f>SQRT(((ABS(O8-I32)/I32)))</f>
        <v>0.21019274750978859</v>
      </c>
    </row>
    <row r="9" spans="1:30">
      <c r="A9" s="2" t="s">
        <v>73</v>
      </c>
      <c r="B9" s="86" t="s">
        <v>172</v>
      </c>
      <c r="C9" s="97" t="s">
        <v>202</v>
      </c>
      <c r="D9" s="107" t="s">
        <v>23</v>
      </c>
      <c r="E9" s="57">
        <v>8.4173820474676155</v>
      </c>
      <c r="F9" s="40">
        <v>2.0429083333333331</v>
      </c>
      <c r="G9" s="40">
        <v>3.1152000000000002</v>
      </c>
      <c r="H9" s="40"/>
      <c r="I9" s="13"/>
      <c r="K9" s="57"/>
      <c r="L9" s="235">
        <v>1.9</v>
      </c>
      <c r="M9" s="40">
        <f t="shared" si="0"/>
        <v>2.022348689984343</v>
      </c>
      <c r="N9" s="40">
        <f>$L$2*(1-E19/100)+$L$5*(E19/100)</f>
        <v>2.3691753484543105</v>
      </c>
      <c r="O9" s="40">
        <f>$L$2*(1-E19/100)+$L$6*(E19/100)</f>
        <v>2.0962805518494334</v>
      </c>
      <c r="Q9" s="17">
        <f>ABS(M9-H19)</f>
        <v>0.17008202331767652</v>
      </c>
      <c r="R9" s="17">
        <f>ABS(N9-G19)</f>
        <v>0.13770798487902303</v>
      </c>
      <c r="S9" s="17">
        <f>ABS(O9-I19)</f>
        <v>3.0213885182766909E-2</v>
      </c>
      <c r="V9" s="17">
        <f t="shared" si="6"/>
        <v>1.8432822024383043E-3</v>
      </c>
      <c r="W9" s="17">
        <f t="shared" si="7"/>
        <v>5.4730844273820391E-2</v>
      </c>
      <c r="X9" s="17">
        <f t="shared" si="8"/>
        <v>4.1895625626178273E-3</v>
      </c>
      <c r="AB9" s="17">
        <f>SQRT(((ABS(M9-H33)/H33)))</f>
        <v>0.34334511308970073</v>
      </c>
      <c r="AC9" s="17">
        <f>SQRT(((ABS(N9-G33)/G33)))</f>
        <v>0.29430972275103701</v>
      </c>
      <c r="AD9" s="17">
        <f>SQRT(((ABS(O9-I33)/I33)))</f>
        <v>0.19704180818538455</v>
      </c>
    </row>
    <row r="10" spans="1:30">
      <c r="A10" s="2" t="s">
        <v>78</v>
      </c>
      <c r="B10" s="86" t="s">
        <v>116</v>
      </c>
      <c r="C10" s="97" t="s">
        <v>180</v>
      </c>
      <c r="D10" s="107" t="s">
        <v>23</v>
      </c>
      <c r="E10" s="40">
        <v>4.3852033191477195</v>
      </c>
      <c r="F10" s="40">
        <v>2.2579416666666665</v>
      </c>
      <c r="G10" s="40">
        <v>2.3987274999999997</v>
      </c>
      <c r="H10" s="40">
        <v>2.6418833333333334</v>
      </c>
      <c r="I10" s="40">
        <v>2.7131166666666666</v>
      </c>
      <c r="K10" s="40"/>
      <c r="M10" s="40">
        <f t="shared" si="0"/>
        <v>1.919139597183978</v>
      </c>
      <c r="N10" s="40">
        <f>$L$2*(1-E20/100)+$L$5*(E20/100)</f>
        <v>2.3296594651608324</v>
      </c>
      <c r="O10" s="40">
        <f>$L$2*(1-E20/100)+$L$6*(E20/100)</f>
        <v>2.1059658173625411</v>
      </c>
      <c r="Q10" s="17">
        <f>ABS(M10-H20)</f>
        <v>1.919139597183978</v>
      </c>
      <c r="R10" s="17">
        <f>ABS(N10-G20)</f>
        <v>0.37372386817250058</v>
      </c>
      <c r="S10" s="17">
        <f>ABS(O10-I20)</f>
        <v>2.1059658173625411</v>
      </c>
      <c r="V10" s="17">
        <f t="shared" si="6"/>
        <v>3.610329534119177E-2</v>
      </c>
      <c r="W10" s="17">
        <f t="shared" si="7"/>
        <v>7.069490064256459E-2</v>
      </c>
      <c r="X10" s="17">
        <f t="shared" si="8"/>
        <v>1.9311647266565087E-2</v>
      </c>
      <c r="AB10" s="17">
        <f>SQRT(((ABS(M10-H34)/H34)))</f>
        <v>0.15113252671186442</v>
      </c>
      <c r="AC10" s="17">
        <f>SQRT(((ABS(N10-G34)/G34)))</f>
        <v>0.2161311407601291</v>
      </c>
      <c r="AD10" s="17">
        <f>SQRT(((ABS(O10-I34)/I34)))</f>
        <v>0.27105029299943872</v>
      </c>
    </row>
    <row r="11" spans="1:30">
      <c r="A11" s="266" t="s">
        <v>29</v>
      </c>
      <c r="B11" s="270" t="s">
        <v>93</v>
      </c>
      <c r="C11" s="95" t="s">
        <v>186</v>
      </c>
      <c r="D11" s="105" t="s">
        <v>95</v>
      </c>
      <c r="E11" s="274">
        <v>7.9011073911923688</v>
      </c>
      <c r="F11" s="274">
        <v>2.1630833333333337</v>
      </c>
      <c r="G11" s="274">
        <v>2.4213000000000005</v>
      </c>
      <c r="H11" s="274">
        <v>2.049666666666667</v>
      </c>
      <c r="I11" s="274">
        <v>2.0038333333333331</v>
      </c>
      <c r="K11" s="274"/>
      <c r="M11" s="40">
        <f t="shared" si="0"/>
        <v>1.9607622194318675</v>
      </c>
      <c r="N11" s="40">
        <f>$L$2*(1-E21/100)+$L$5*(E21/100)</f>
        <v>2.362785761055529</v>
      </c>
      <c r="O11" s="40">
        <f>$L$2*(1-E21/100)+$L$6*(E21/100)</f>
        <v>2.097846627192272</v>
      </c>
      <c r="Q11" s="17">
        <f>ABS(M11-H21)</f>
        <v>0.13419555276520057</v>
      </c>
      <c r="R11" s="17">
        <f>ABS(N11-G21)</f>
        <v>5.1064238944471096E-2</v>
      </c>
      <c r="S11" s="17">
        <f>ABS(O11-I21)</f>
        <v>2.6996627192271916E-2</v>
      </c>
      <c r="V11" s="17"/>
      <c r="W11" s="17">
        <f t="shared" si="7"/>
        <v>0.12598937341891486</v>
      </c>
      <c r="X11" s="17"/>
      <c r="AB11" s="17">
        <f>SQRT(((ABS(M11-H35)/H35)))</f>
        <v>0.13786105499468296</v>
      </c>
      <c r="AC11" s="17">
        <f>SQRT(((ABS(N11-G35)/G35)))</f>
        <v>0.18382892682875607</v>
      </c>
      <c r="AD11" s="17">
        <f>SQRT(((ABS(O11-I35)/I35)))</f>
        <v>0.29886265920260746</v>
      </c>
    </row>
    <row r="12" spans="1:30">
      <c r="A12" s="266" t="s">
        <v>32</v>
      </c>
      <c r="B12" s="270" t="s">
        <v>97</v>
      </c>
      <c r="C12" s="95" t="s">
        <v>187</v>
      </c>
      <c r="D12" s="105" t="s">
        <v>95</v>
      </c>
      <c r="E12" s="274">
        <v>6.1515511804627723</v>
      </c>
      <c r="F12" s="274">
        <v>2.0887500000000001</v>
      </c>
      <c r="G12" s="274">
        <v>2.4464999999999999</v>
      </c>
      <c r="H12" s="274">
        <v>1.9113500000000001</v>
      </c>
      <c r="I12" s="274">
        <v>1.9795333333333334</v>
      </c>
      <c r="K12" s="274"/>
      <c r="L12" t="s">
        <v>264</v>
      </c>
      <c r="M12" s="40">
        <f t="shared" si="0"/>
        <v>1.9258698372913341</v>
      </c>
      <c r="N12" s="40">
        <f>$L$2*(1-E23/100)+$L$5*(E23/100)</f>
        <v>2.2690048076923075</v>
      </c>
      <c r="O12" s="40">
        <f>$L$2*(1-E23/100)+$L$6*(E23/100)</f>
        <v>2.1208321549773754</v>
      </c>
      <c r="Q12" s="17">
        <f>ABS(M12-H23)</f>
        <v>5.0536503958000578E-2</v>
      </c>
      <c r="R12" s="17">
        <f>ABS(N12-G23)</f>
        <v>0.14374519230769245</v>
      </c>
      <c r="S12" s="17">
        <f>ABS(O12-I23)</f>
        <v>0.16138215497737574</v>
      </c>
      <c r="V12" s="17">
        <f t="shared" si="6"/>
        <v>5.4366025854335379E-2</v>
      </c>
      <c r="W12" s="17">
        <f t="shared" si="7"/>
        <v>6.0005879531740809E-2</v>
      </c>
      <c r="X12" s="17">
        <f t="shared" si="8"/>
        <v>2.4136057646558344E-2</v>
      </c>
      <c r="AB12" s="17">
        <f>SQRT(((ABS(M12-H37)/H37)))</f>
        <v>0.24156598513522043</v>
      </c>
      <c r="AC12" s="17">
        <f>SQRT(((ABS(N12-G37)/G37)))</f>
        <v>0.30783723127831486</v>
      </c>
      <c r="AD12" s="17">
        <f>SQRT(((ABS(O12-I37)/I37)))</f>
        <v>0.34139516988650476</v>
      </c>
    </row>
    <row r="13" spans="1:30">
      <c r="A13" s="266" t="s">
        <v>35</v>
      </c>
      <c r="B13" s="270" t="s">
        <v>101</v>
      </c>
      <c r="C13" s="95" t="s">
        <v>186</v>
      </c>
      <c r="D13" s="105" t="s">
        <v>95</v>
      </c>
      <c r="E13" s="278">
        <v>10.63975847585867</v>
      </c>
      <c r="F13" s="274">
        <v>1.8801833333333333</v>
      </c>
      <c r="G13" s="274">
        <v>2.6888499999999995</v>
      </c>
      <c r="H13" s="274">
        <v>1.8196666666666668</v>
      </c>
      <c r="I13" s="274">
        <v>2.0819000000000001</v>
      </c>
      <c r="K13" s="278"/>
      <c r="M13" s="40">
        <f t="shared" si="0"/>
        <v>2.15</v>
      </c>
      <c r="N13" s="40">
        <f>$L$2*(1-E24/100)+$L$5*(E24/100)</f>
        <v>2.2660048151621615</v>
      </c>
      <c r="O13" s="40">
        <f>$L$2*(1-E24/100)+$L$6*(E24/100)</f>
        <v>2.1215674472641757</v>
      </c>
      <c r="Q13" s="17"/>
      <c r="R13" s="17"/>
      <c r="S13" s="17"/>
      <c r="V13" s="17"/>
      <c r="W13" s="17"/>
      <c r="X13" s="17"/>
      <c r="AB13" s="17">
        <f>SQRT(((ABS(M13-H38)/H38)))</f>
        <v>0.29791710218982914</v>
      </c>
      <c r="AC13" s="17">
        <f>SQRT(((ABS(N13-G38)/G38)))</f>
        <v>0.22474480658218304</v>
      </c>
      <c r="AD13" s="17">
        <f>SQRT(((ABS(O13-I38)/I38)))</f>
        <v>0.27768854882449118</v>
      </c>
    </row>
    <row r="14" spans="1:30">
      <c r="A14" s="266" t="s">
        <v>36</v>
      </c>
      <c r="B14" s="270" t="s">
        <v>101</v>
      </c>
      <c r="C14" s="95" t="s">
        <v>186</v>
      </c>
      <c r="D14" s="105" t="s">
        <v>95</v>
      </c>
      <c r="E14" s="278">
        <v>10.755331211821929</v>
      </c>
      <c r="F14" s="274">
        <v>1.8329</v>
      </c>
      <c r="G14" s="274">
        <v>2.430766666666667</v>
      </c>
      <c r="H14" s="274">
        <v>1.7843666666666667</v>
      </c>
      <c r="I14" s="274">
        <v>1.9876333333333331</v>
      </c>
      <c r="K14" s="278"/>
      <c r="M14" s="40"/>
      <c r="N14" s="40"/>
      <c r="O14" s="40"/>
      <c r="Q14" s="17"/>
      <c r="R14" s="17"/>
      <c r="S14" s="17"/>
      <c r="V14" s="17"/>
      <c r="W14" s="17"/>
      <c r="X14" s="17"/>
      <c r="AB14" s="17">
        <f>SQRT(((ABS(M14-H40)/H40)))</f>
        <v>1</v>
      </c>
      <c r="AC14" s="17">
        <f>SQRT(((ABS(N14-G40)/G40)))</f>
        <v>1</v>
      </c>
      <c r="AD14" s="17">
        <f>SQRT(((ABS(O14-I40)/I40)))</f>
        <v>1</v>
      </c>
    </row>
    <row r="15" spans="1:30">
      <c r="A15" s="266" t="s">
        <v>43</v>
      </c>
      <c r="B15" s="270" t="s">
        <v>101</v>
      </c>
      <c r="C15" s="95" t="s">
        <v>186</v>
      </c>
      <c r="D15" s="105" t="s">
        <v>95</v>
      </c>
      <c r="E15" s="278">
        <v>10.291771546070096</v>
      </c>
      <c r="F15" s="274">
        <v>1.9225333333333332</v>
      </c>
      <c r="G15" s="274">
        <v>2.4871333333333334</v>
      </c>
      <c r="H15" s="274">
        <v>1.8692833333333332</v>
      </c>
      <c r="I15" s="274">
        <v>1.9593499999999997</v>
      </c>
      <c r="K15" s="278"/>
      <c r="M15" s="40"/>
      <c r="N15" s="40"/>
      <c r="O15" s="40"/>
      <c r="Q15" s="17"/>
      <c r="R15" s="17"/>
      <c r="S15" s="17"/>
      <c r="V15" s="17"/>
      <c r="W15" s="17"/>
      <c r="X15" s="17"/>
      <c r="AB15" s="17">
        <f>SQRT(((ABS(M15-H41)/H41)))</f>
        <v>1</v>
      </c>
      <c r="AC15" s="17">
        <f>SQRT(((ABS(N15-G41)/G41)))</f>
        <v>1</v>
      </c>
      <c r="AD15" s="17">
        <f>SQRT(((ABS(O15-I41)/I41)))</f>
        <v>1</v>
      </c>
    </row>
    <row r="16" spans="1:30">
      <c r="A16" s="266" t="s">
        <v>44</v>
      </c>
      <c r="B16" s="270" t="s">
        <v>101</v>
      </c>
      <c r="C16" s="95" t="s">
        <v>186</v>
      </c>
      <c r="D16" s="105" t="s">
        <v>95</v>
      </c>
      <c r="E16" s="278">
        <v>10.532302756307436</v>
      </c>
      <c r="F16" s="274">
        <v>2.0500833333333333</v>
      </c>
      <c r="G16" s="274">
        <v>2.6736666666666666</v>
      </c>
      <c r="H16" s="274">
        <v>2.0137999999999998</v>
      </c>
      <c r="I16" s="274">
        <v>2.2258166666666668</v>
      </c>
      <c r="K16" s="278"/>
      <c r="M16" s="40"/>
      <c r="N16" s="40"/>
      <c r="O16" s="40"/>
      <c r="P16" t="s">
        <v>252</v>
      </c>
      <c r="Q16" s="17">
        <f>SUM(Q2:Q15)</f>
        <v>2.9597034171852856</v>
      </c>
      <c r="R16" s="17">
        <f>SUM(R2:R15)</f>
        <v>2.0416725622041998</v>
      </c>
      <c r="S16" s="17">
        <f>SUM(S2:S15)</f>
        <v>2.9772855836588743</v>
      </c>
      <c r="T16" s="17">
        <f>SUM(Q16:S16)</f>
        <v>7.9786615630483597</v>
      </c>
      <c r="V16" s="17">
        <f>SUM(V2:V15)</f>
        <v>0.49007823587810334</v>
      </c>
      <c r="W16" s="17">
        <f>SUM(W2:W15)</f>
        <v>0.84158514677942065</v>
      </c>
      <c r="X16" s="17">
        <f>SUM(X2:X15)</f>
        <v>0.44670550213859866</v>
      </c>
      <c r="Y16" s="17">
        <f>SUM(V16:X16)</f>
        <v>1.7783688847961225</v>
      </c>
      <c r="AB16" s="17">
        <f>SUM(AB2:AB15)</f>
        <v>4.7670410381061341</v>
      </c>
      <c r="AC16" s="17">
        <f>SUM(AC2:AC15)</f>
        <v>4.9741514415002559</v>
      </c>
      <c r="AD16" s="17">
        <f>SUM(AD2:AD15)</f>
        <v>5.4052531291359669</v>
      </c>
    </row>
    <row r="17" spans="1:31">
      <c r="A17" s="266" t="s">
        <v>46</v>
      </c>
      <c r="B17" s="270" t="s">
        <v>103</v>
      </c>
      <c r="C17" s="95" t="s">
        <v>170</v>
      </c>
      <c r="D17" s="105" t="s">
        <v>95</v>
      </c>
      <c r="E17" s="274"/>
      <c r="F17" s="274">
        <v>2.3352833333333329</v>
      </c>
      <c r="G17" s="274">
        <v>2.5326333333333331</v>
      </c>
      <c r="H17" s="274">
        <v>1.9540500000000001</v>
      </c>
      <c r="I17" s="274">
        <v>2.3165333333333336</v>
      </c>
      <c r="K17" s="274"/>
    </row>
    <row r="18" spans="1:31">
      <c r="A18" s="266" t="s">
        <v>47</v>
      </c>
      <c r="B18" s="270" t="s">
        <v>104</v>
      </c>
      <c r="C18" s="95" t="s">
        <v>191</v>
      </c>
      <c r="D18" s="105" t="s">
        <v>95</v>
      </c>
      <c r="E18" s="274">
        <v>5.9406964954511885</v>
      </c>
      <c r="F18" s="274">
        <v>1.9723333333333337</v>
      </c>
      <c r="G18" s="274">
        <v>2.5063500000000003</v>
      </c>
      <c r="H18" s="274">
        <v>2.0260833333333332</v>
      </c>
      <c r="I18" s="274">
        <v>2.1051000000000002</v>
      </c>
      <c r="K18" s="274"/>
      <c r="AE18" s="17">
        <f>SUM(AB16:AD16)</f>
        <v>15.146445608742358</v>
      </c>
    </row>
    <row r="19" spans="1:31">
      <c r="A19" s="266" t="s">
        <v>52</v>
      </c>
      <c r="B19" s="270" t="s">
        <v>108</v>
      </c>
      <c r="C19" s="95" t="s">
        <v>182</v>
      </c>
      <c r="D19" s="105" t="s">
        <v>95</v>
      </c>
      <c r="E19" s="278">
        <v>10.743889630113264</v>
      </c>
      <c r="F19" s="274">
        <v>1.9016000000000002</v>
      </c>
      <c r="G19" s="274">
        <v>2.5068833333333336</v>
      </c>
      <c r="H19" s="274">
        <v>1.8522666666666665</v>
      </c>
      <c r="I19" s="274">
        <v>2.0660666666666665</v>
      </c>
      <c r="K19" s="278"/>
      <c r="M19" s="235">
        <v>2.2550499999999998</v>
      </c>
      <c r="N19" s="235">
        <v>2.5047500000000005</v>
      </c>
      <c r="O19" s="235">
        <v>2.2757000000000005</v>
      </c>
      <c r="P19" s="235">
        <v>2.3615666666666666</v>
      </c>
      <c r="S19" t="s">
        <v>246</v>
      </c>
      <c r="T19" t="s">
        <v>247</v>
      </c>
      <c r="U19" t="s">
        <v>250</v>
      </c>
    </row>
    <row r="20" spans="1:31">
      <c r="A20" s="266" t="s">
        <v>53</v>
      </c>
      <c r="B20" s="270" t="s">
        <v>109</v>
      </c>
      <c r="C20" s="95" t="s">
        <v>183</v>
      </c>
      <c r="D20" s="105" t="s">
        <v>95</v>
      </c>
      <c r="E20" s="274">
        <v>8.8068365274917859</v>
      </c>
      <c r="F20" s="274">
        <v>2.0500999999999996</v>
      </c>
      <c r="G20" s="274">
        <v>2.703383333333333</v>
      </c>
      <c r="H20" s="274"/>
      <c r="I20" s="271"/>
      <c r="K20" s="274"/>
      <c r="L20" s="235">
        <v>3.4929511985013582</v>
      </c>
      <c r="M20" s="235">
        <v>2.1345333333333336</v>
      </c>
      <c r="N20" s="235">
        <v>2.5666125000000002</v>
      </c>
      <c r="O20" s="235">
        <v>2.1819666666666668</v>
      </c>
      <c r="P20" s="235">
        <v>2.3399666666666668</v>
      </c>
      <c r="Q20" s="17">
        <v>2.15</v>
      </c>
      <c r="R20" s="17">
        <v>0</v>
      </c>
      <c r="S20" s="40">
        <f t="shared" ref="S20:S36" si="12">$Q$20*(1-R20/100)+$L$4*(R20/100)</f>
        <v>2.15</v>
      </c>
      <c r="T20" s="40">
        <f t="shared" ref="T20:T36" si="13">$Q$20*(1-R20/100)+$L$5*(R20/100)</f>
        <v>2.15</v>
      </c>
      <c r="U20" s="40">
        <f t="shared" ref="U20:U36" si="14">$Q$20*(1-R20/100)+$L$6*(R20/100)</f>
        <v>2.15</v>
      </c>
    </row>
    <row r="21" spans="1:31">
      <c r="A21" s="266" t="s">
        <v>54</v>
      </c>
      <c r="B21" s="270" t="s">
        <v>109</v>
      </c>
      <c r="C21" s="95" t="s">
        <v>183</v>
      </c>
      <c r="D21" s="105" t="s">
        <v>95</v>
      </c>
      <c r="E21" s="278">
        <v>10.430674561545535</v>
      </c>
      <c r="F21" s="274">
        <v>1.8544833333333335</v>
      </c>
      <c r="G21" s="274">
        <v>2.4138500000000001</v>
      </c>
      <c r="H21" s="274">
        <v>1.8265666666666669</v>
      </c>
      <c r="I21" s="274">
        <v>2.0708500000000001</v>
      </c>
      <c r="K21" s="278"/>
      <c r="L21" s="235">
        <v>6.3211309958861799</v>
      </c>
      <c r="M21" s="235">
        <v>2.2322166666666665</v>
      </c>
      <c r="N21" s="235">
        <v>2.4220000000000002</v>
      </c>
      <c r="O21" s="235">
        <v>2.2004666666666663</v>
      </c>
      <c r="P21" s="235">
        <v>2.3077999999999999</v>
      </c>
      <c r="R21" s="17">
        <v>1</v>
      </c>
      <c r="S21" s="40">
        <f t="shared" si="12"/>
        <v>2.1285124</v>
      </c>
      <c r="T21" s="40">
        <f t="shared" si="13"/>
        <v>2.1703999999999999</v>
      </c>
      <c r="U21" s="40">
        <f t="shared" si="14"/>
        <v>2.145</v>
      </c>
    </row>
    <row r="22" spans="1:31">
      <c r="A22" s="266" t="s">
        <v>72</v>
      </c>
      <c r="B22" s="270" t="s">
        <v>161</v>
      </c>
      <c r="C22" s="95" t="s">
        <v>203</v>
      </c>
      <c r="D22" s="105" t="s">
        <v>95</v>
      </c>
      <c r="E22" s="278"/>
      <c r="F22" s="274">
        <v>2.0516666666666667</v>
      </c>
      <c r="G22" s="274">
        <v>2.2911666666666664</v>
      </c>
      <c r="H22" s="274">
        <v>2.0213999999999999</v>
      </c>
      <c r="I22" s="274">
        <v>2.0255333333333332</v>
      </c>
      <c r="K22" s="278"/>
      <c r="L22" s="235">
        <v>4.5598309485663728</v>
      </c>
      <c r="R22" s="17">
        <v>2</v>
      </c>
      <c r="S22" s="40">
        <f t="shared" si="12"/>
        <v>2.1070247999999996</v>
      </c>
      <c r="T22" s="40">
        <f t="shared" si="13"/>
        <v>2.1907999999999999</v>
      </c>
      <c r="U22" s="40">
        <f t="shared" si="14"/>
        <v>2.1399999999999997</v>
      </c>
    </row>
    <row r="23" spans="1:31">
      <c r="A23" s="266" t="s">
        <v>79</v>
      </c>
      <c r="B23" s="270" t="s">
        <v>115</v>
      </c>
      <c r="C23" s="95" t="s">
        <v>200</v>
      </c>
      <c r="D23" s="105" t="s">
        <v>95</v>
      </c>
      <c r="E23" s="274">
        <v>5.8335690045248807</v>
      </c>
      <c r="F23" s="274">
        <v>2.1544416666666666</v>
      </c>
      <c r="G23" s="274">
        <v>2.41275</v>
      </c>
      <c r="H23" s="274">
        <v>1.8753333333333335</v>
      </c>
      <c r="I23" s="274">
        <v>1.9594499999999997</v>
      </c>
      <c r="K23" s="274"/>
      <c r="R23" s="17">
        <v>3</v>
      </c>
      <c r="S23" s="40">
        <f t="shared" si="12"/>
        <v>2.0855371999999996</v>
      </c>
      <c r="T23" s="40">
        <f t="shared" si="13"/>
        <v>2.2111999999999998</v>
      </c>
      <c r="U23" s="40">
        <f t="shared" si="14"/>
        <v>2.1349999999999998</v>
      </c>
    </row>
    <row r="24" spans="1:31" ht="16" thickBot="1">
      <c r="A24" s="266" t="s">
        <v>81</v>
      </c>
      <c r="B24" s="270" t="s">
        <v>117</v>
      </c>
      <c r="C24" s="95" t="s">
        <v>201</v>
      </c>
      <c r="D24" s="105" t="s">
        <v>95</v>
      </c>
      <c r="E24" s="274">
        <v>5.6865105471647919</v>
      </c>
      <c r="F24" s="274">
        <v>2.0145666666666671</v>
      </c>
      <c r="G24" s="274">
        <v>2.4499166666666667</v>
      </c>
      <c r="H24" s="274">
        <v>1.9710666666666667</v>
      </c>
      <c r="I24" s="274">
        <v>2.0659333333333332</v>
      </c>
      <c r="K24" s="274"/>
      <c r="M24" s="17"/>
      <c r="N24" s="17"/>
      <c r="O24" s="17"/>
      <c r="R24" s="17">
        <v>4</v>
      </c>
      <c r="S24" s="40">
        <f t="shared" si="12"/>
        <v>2.0640496000000002</v>
      </c>
      <c r="T24" s="40">
        <f t="shared" si="13"/>
        <v>2.2316000000000003</v>
      </c>
      <c r="U24" s="40">
        <f t="shared" si="14"/>
        <v>2.13</v>
      </c>
    </row>
    <row r="25" spans="1:31">
      <c r="A25" s="303" t="s">
        <v>28</v>
      </c>
      <c r="B25" s="307" t="s">
        <v>93</v>
      </c>
      <c r="C25" s="94" t="s">
        <v>186</v>
      </c>
      <c r="D25" s="104" t="s">
        <v>94</v>
      </c>
      <c r="E25" s="611">
        <v>10.473911870044446</v>
      </c>
      <c r="F25" s="311">
        <v>1.8623833333333333</v>
      </c>
      <c r="G25" s="311">
        <v>2.5686833333333334</v>
      </c>
      <c r="H25" s="311">
        <v>1.8505833333333335</v>
      </c>
      <c r="I25" s="311">
        <v>1.8669666666666667</v>
      </c>
      <c r="K25" s="316"/>
      <c r="L25" s="235">
        <v>1.9</v>
      </c>
      <c r="M25" s="17">
        <v>11.358094959896691</v>
      </c>
      <c r="N25" s="17">
        <v>3.6523278520763922</v>
      </c>
      <c r="O25" s="17"/>
      <c r="R25" s="17">
        <v>5</v>
      </c>
      <c r="S25" s="40">
        <f t="shared" si="12"/>
        <v>2.0425619999999998</v>
      </c>
      <c r="T25" s="40">
        <f t="shared" si="13"/>
        <v>2.2519999999999998</v>
      </c>
      <c r="U25" s="40">
        <f t="shared" si="14"/>
        <v>2.125</v>
      </c>
    </row>
    <row r="26" spans="1:31">
      <c r="A26" s="303" t="s">
        <v>31</v>
      </c>
      <c r="B26" s="307" t="s">
        <v>97</v>
      </c>
      <c r="C26" s="94" t="s">
        <v>187</v>
      </c>
      <c r="D26" s="104" t="s">
        <v>94</v>
      </c>
      <c r="E26" s="316">
        <v>10.738858398161378</v>
      </c>
      <c r="F26" s="311">
        <v>1.895933333333335</v>
      </c>
      <c r="G26" s="311">
        <v>2.5478499999999999</v>
      </c>
      <c r="H26" s="311">
        <v>1.7536999999999998</v>
      </c>
      <c r="I26" s="311">
        <v>1.9350500000000002</v>
      </c>
      <c r="K26" s="316"/>
      <c r="L26" s="235">
        <v>2</v>
      </c>
      <c r="M26" s="17"/>
      <c r="N26" s="17"/>
      <c r="O26" s="17"/>
      <c r="R26" s="17">
        <v>6</v>
      </c>
      <c r="S26" s="40">
        <f t="shared" si="12"/>
        <v>2.0210743999999998</v>
      </c>
      <c r="T26" s="40">
        <f t="shared" si="13"/>
        <v>2.2723999999999998</v>
      </c>
      <c r="U26" s="40">
        <f t="shared" si="14"/>
        <v>2.12</v>
      </c>
    </row>
    <row r="27" spans="1:31">
      <c r="A27" s="303" t="s">
        <v>33</v>
      </c>
      <c r="B27" s="307" t="s">
        <v>98</v>
      </c>
      <c r="C27" s="94" t="s">
        <v>188</v>
      </c>
      <c r="D27" s="104" t="s">
        <v>94</v>
      </c>
      <c r="E27" s="311">
        <v>2.7345998848589699</v>
      </c>
      <c r="F27" s="311">
        <v>2.0941166666666668</v>
      </c>
      <c r="G27" s="311">
        <v>2.2250166666666664</v>
      </c>
      <c r="H27" s="311">
        <v>1.9734666666666667</v>
      </c>
      <c r="I27" s="311">
        <v>1.9808666666666666</v>
      </c>
      <c r="K27" s="311"/>
      <c r="L27" s="235">
        <v>2.1</v>
      </c>
      <c r="M27" s="17">
        <v>7.9334213158327627</v>
      </c>
      <c r="N27" s="17">
        <v>1.8099561004734734</v>
      </c>
      <c r="O27" s="17"/>
      <c r="R27" s="17">
        <v>7</v>
      </c>
      <c r="S27" s="40">
        <f t="shared" si="12"/>
        <v>1.9995867999999999</v>
      </c>
      <c r="T27" s="40">
        <f t="shared" si="13"/>
        <v>2.2927999999999997</v>
      </c>
      <c r="U27" s="40">
        <f t="shared" si="14"/>
        <v>2.1149999999999998</v>
      </c>
    </row>
    <row r="28" spans="1:31">
      <c r="A28" s="303" t="s">
        <v>34</v>
      </c>
      <c r="B28" s="307" t="s">
        <v>98</v>
      </c>
      <c r="C28" s="94" t="s">
        <v>188</v>
      </c>
      <c r="D28" s="104" t="s">
        <v>94</v>
      </c>
      <c r="E28" s="311">
        <v>3.4618672926719851</v>
      </c>
      <c r="F28" s="311">
        <v>2.0413833333333331</v>
      </c>
      <c r="G28" s="311">
        <v>2.4149333333333334</v>
      </c>
      <c r="H28" s="311">
        <v>1.9781666666666666</v>
      </c>
      <c r="I28" s="311">
        <v>1.9064833333333333</v>
      </c>
      <c r="K28" s="311"/>
      <c r="L28" s="235">
        <v>2.15</v>
      </c>
      <c r="M28" s="17">
        <v>7.9786615630483597</v>
      </c>
      <c r="N28" s="17">
        <v>1.7783688847961225</v>
      </c>
      <c r="O28" s="17"/>
      <c r="R28" s="17">
        <v>8</v>
      </c>
      <c r="S28" s="40">
        <f t="shared" si="12"/>
        <v>1.9780991999999999</v>
      </c>
      <c r="T28" s="40">
        <f t="shared" si="13"/>
        <v>2.3132000000000001</v>
      </c>
      <c r="U28" s="40">
        <f t="shared" si="14"/>
        <v>2.11</v>
      </c>
    </row>
    <row r="29" spans="1:31">
      <c r="A29" s="303" t="s">
        <v>37</v>
      </c>
      <c r="B29" s="307" t="s">
        <v>99</v>
      </c>
      <c r="C29" s="94" t="s">
        <v>190</v>
      </c>
      <c r="D29" s="104" t="s">
        <v>94</v>
      </c>
      <c r="E29" s="311">
        <v>9.3179832451046014</v>
      </c>
      <c r="F29" s="311">
        <v>1.9629499999999998</v>
      </c>
      <c r="G29" s="311">
        <v>2.3824333333333332</v>
      </c>
      <c r="H29" s="311">
        <v>1.9087916666666649</v>
      </c>
      <c r="I29" s="311">
        <v>1.8088666666666668</v>
      </c>
      <c r="K29" s="311"/>
      <c r="L29" s="235">
        <v>2.2000000000000002</v>
      </c>
      <c r="M29" s="17">
        <v>8.2115303160640103</v>
      </c>
      <c r="N29" s="17">
        <v>1.8576628034596445</v>
      </c>
      <c r="O29" s="17"/>
      <c r="R29" s="17">
        <v>9</v>
      </c>
      <c r="S29" s="40">
        <f t="shared" si="12"/>
        <v>1.9566116</v>
      </c>
      <c r="T29" s="40">
        <f t="shared" si="13"/>
        <v>2.3336000000000001</v>
      </c>
      <c r="U29" s="40">
        <f t="shared" si="14"/>
        <v>2.105</v>
      </c>
    </row>
    <row r="30" spans="1:31">
      <c r="A30" s="303" t="s">
        <v>38</v>
      </c>
      <c r="B30" s="307" t="s">
        <v>100</v>
      </c>
      <c r="C30" s="94" t="s">
        <v>191</v>
      </c>
      <c r="D30" s="104" t="s">
        <v>94</v>
      </c>
      <c r="E30" s="311">
        <v>3.9378486750348509</v>
      </c>
      <c r="F30" s="311">
        <v>2.1251833333333332</v>
      </c>
      <c r="G30" s="311">
        <v>2.2698</v>
      </c>
      <c r="H30" s="311">
        <v>1.9365666666666668</v>
      </c>
      <c r="I30" s="311">
        <v>2.0302666666666664</v>
      </c>
      <c r="K30" s="311"/>
      <c r="L30" s="235">
        <v>2.2999999999999998</v>
      </c>
      <c r="M30" s="17">
        <v>9.2967233434451195</v>
      </c>
      <c r="N30" s="17">
        <v>2.2450997635228878</v>
      </c>
      <c r="O30" s="17"/>
      <c r="R30" s="17">
        <v>10</v>
      </c>
      <c r="S30" s="40">
        <f t="shared" si="12"/>
        <v>1.9351240000000001</v>
      </c>
      <c r="T30" s="40">
        <f t="shared" si="13"/>
        <v>2.3540000000000001</v>
      </c>
      <c r="U30" s="40">
        <f t="shared" si="14"/>
        <v>2.1</v>
      </c>
    </row>
    <row r="31" spans="1:31">
      <c r="A31" s="303" t="s">
        <v>39</v>
      </c>
      <c r="B31" s="307" t="s">
        <v>101</v>
      </c>
      <c r="C31" s="94" t="s">
        <v>186</v>
      </c>
      <c r="D31" s="104" t="s">
        <v>94</v>
      </c>
      <c r="E31" s="316">
        <v>12.112464638300304</v>
      </c>
      <c r="F31" s="311">
        <v>1.8240999999999998</v>
      </c>
      <c r="G31" s="311">
        <v>2.459625</v>
      </c>
      <c r="H31" s="311">
        <v>1.7790166666666665</v>
      </c>
      <c r="I31" s="311">
        <v>1.9576</v>
      </c>
      <c r="K31" s="316"/>
      <c r="L31" s="235">
        <v>2.4</v>
      </c>
      <c r="M31" s="17"/>
      <c r="N31" s="17"/>
      <c r="R31" s="17">
        <v>11</v>
      </c>
      <c r="S31" s="40">
        <f t="shared" si="12"/>
        <v>1.9136363999999999</v>
      </c>
      <c r="T31" s="40">
        <f t="shared" si="13"/>
        <v>2.3744000000000001</v>
      </c>
      <c r="U31" s="40">
        <f t="shared" si="14"/>
        <v>2.0949999999999998</v>
      </c>
    </row>
    <row r="32" spans="1:31">
      <c r="A32" s="303" t="s">
        <v>41</v>
      </c>
      <c r="B32" s="307" t="s">
        <v>192</v>
      </c>
      <c r="C32" s="94" t="s">
        <v>193</v>
      </c>
      <c r="D32" s="104" t="s">
        <v>94</v>
      </c>
      <c r="E32" s="316">
        <v>10.617980534721768</v>
      </c>
      <c r="F32" s="311">
        <v>1.9673500000000002</v>
      </c>
      <c r="G32" s="311">
        <v>2.7355</v>
      </c>
      <c r="H32" s="311">
        <v>1.823925</v>
      </c>
      <c r="I32" s="311">
        <v>2.0305833333333334</v>
      </c>
      <c r="K32" s="316"/>
      <c r="R32" s="17">
        <v>12</v>
      </c>
      <c r="S32" s="40">
        <f t="shared" si="12"/>
        <v>1.8921488</v>
      </c>
      <c r="T32" s="40">
        <f t="shared" si="13"/>
        <v>2.3948</v>
      </c>
      <c r="U32" s="40">
        <f t="shared" si="14"/>
        <v>2.09</v>
      </c>
    </row>
    <row r="33" spans="1:21">
      <c r="A33" s="303" t="s">
        <v>42</v>
      </c>
      <c r="B33" s="307" t="s">
        <v>101</v>
      </c>
      <c r="C33" s="94" t="s">
        <v>186</v>
      </c>
      <c r="D33" s="104" t="s">
        <v>94</v>
      </c>
      <c r="E33" s="316">
        <v>10.20831999772404</v>
      </c>
      <c r="F33" s="311">
        <v>1.9390166666666668</v>
      </c>
      <c r="G33" s="311">
        <v>2.5938499999999998</v>
      </c>
      <c r="H33" s="311">
        <v>1.8090833333333334</v>
      </c>
      <c r="I33" s="311">
        <v>2.0179333333333331</v>
      </c>
      <c r="K33" s="316"/>
      <c r="R33" s="17">
        <v>13</v>
      </c>
      <c r="S33" s="40">
        <f t="shared" si="12"/>
        <v>1.8706611999999998</v>
      </c>
      <c r="T33" s="40">
        <f t="shared" si="13"/>
        <v>2.4152</v>
      </c>
      <c r="U33" s="40">
        <f t="shared" si="14"/>
        <v>2.085</v>
      </c>
    </row>
    <row r="34" spans="1:21">
      <c r="A34" s="303" t="s">
        <v>45</v>
      </c>
      <c r="B34" s="307" t="s">
        <v>102</v>
      </c>
      <c r="C34" s="94" t="s">
        <v>194</v>
      </c>
      <c r="D34" s="104" t="s">
        <v>94</v>
      </c>
      <c r="E34" s="311">
        <v>8.0966920760731007</v>
      </c>
      <c r="F34" s="311">
        <v>1.9622000000000002</v>
      </c>
      <c r="G34" s="311">
        <v>2.4438166666666667</v>
      </c>
      <c r="H34" s="311">
        <v>1.8762833333333333</v>
      </c>
      <c r="I34" s="311">
        <v>1.9618333333333335</v>
      </c>
      <c r="K34" s="311"/>
      <c r="R34" s="17">
        <v>14</v>
      </c>
      <c r="S34" s="40">
        <f t="shared" si="12"/>
        <v>1.8491736000000001</v>
      </c>
      <c r="T34" s="40">
        <f t="shared" si="13"/>
        <v>2.4356</v>
      </c>
      <c r="U34" s="40">
        <f t="shared" si="14"/>
        <v>2.08</v>
      </c>
    </row>
    <row r="35" spans="1:21">
      <c r="A35" s="303" t="s">
        <v>48</v>
      </c>
      <c r="B35" s="307" t="s">
        <v>105</v>
      </c>
      <c r="C35" s="94" t="s">
        <v>193</v>
      </c>
      <c r="D35" s="104" t="s">
        <v>94</v>
      </c>
      <c r="E35" s="311">
        <v>5.1415164605987913</v>
      </c>
      <c r="F35" s="311">
        <v>1.9504666666666668</v>
      </c>
      <c r="G35" s="311">
        <v>2.2855499999999997</v>
      </c>
      <c r="H35" s="311">
        <v>1.9241916666666667</v>
      </c>
      <c r="I35" s="311">
        <v>1.9258333333333335</v>
      </c>
      <c r="K35" s="311"/>
      <c r="R35" s="17">
        <v>15</v>
      </c>
      <c r="S35" s="40">
        <f t="shared" si="12"/>
        <v>1.8276859999999999</v>
      </c>
      <c r="T35" s="40">
        <f t="shared" si="13"/>
        <v>2.456</v>
      </c>
      <c r="U35" s="40">
        <f t="shared" si="14"/>
        <v>2.0749999999999997</v>
      </c>
    </row>
    <row r="36" spans="1:21">
      <c r="A36" s="303" t="s">
        <v>49</v>
      </c>
      <c r="B36" s="307" t="s">
        <v>106</v>
      </c>
      <c r="C36" s="94" t="s">
        <v>195</v>
      </c>
      <c r="D36" s="104" t="s">
        <v>94</v>
      </c>
      <c r="E36" s="311">
        <v>3.8828135135341455</v>
      </c>
      <c r="F36" s="311">
        <v>2.0789833333333334</v>
      </c>
      <c r="G36" s="311">
        <v>2.3550166666666668</v>
      </c>
      <c r="H36" s="311">
        <v>1.9530666666666665</v>
      </c>
      <c r="I36" s="311">
        <v>1.9494166666666668</v>
      </c>
      <c r="K36" s="311"/>
      <c r="R36" s="17">
        <v>16</v>
      </c>
      <c r="S36" s="40">
        <f t="shared" si="12"/>
        <v>1.8061983999999998</v>
      </c>
      <c r="T36" s="40">
        <f t="shared" si="13"/>
        <v>2.4763999999999999</v>
      </c>
      <c r="U36" s="40">
        <f t="shared" si="14"/>
        <v>2.0699999999999998</v>
      </c>
    </row>
    <row r="37" spans="1:21">
      <c r="A37" s="303" t="s">
        <v>50</v>
      </c>
      <c r="B37" s="307" t="s">
        <v>103</v>
      </c>
      <c r="C37" s="94" t="s">
        <v>196</v>
      </c>
      <c r="D37" s="104" t="s">
        <v>94</v>
      </c>
      <c r="E37" s="311">
        <v>4.9830336758981026</v>
      </c>
      <c r="F37" s="311">
        <v>1.9684499999999998</v>
      </c>
      <c r="G37" s="311">
        <v>2.5065333333333335</v>
      </c>
      <c r="H37" s="311">
        <v>2.0452166666666667</v>
      </c>
      <c r="I37" s="311">
        <v>1.8994500000000001</v>
      </c>
      <c r="K37" s="311"/>
    </row>
    <row r="38" spans="1:21">
      <c r="A38" s="303" t="s">
        <v>51</v>
      </c>
      <c r="B38" s="307" t="s">
        <v>107</v>
      </c>
      <c r="C38" s="94" t="s">
        <v>178</v>
      </c>
      <c r="D38" s="104" t="s">
        <v>94</v>
      </c>
      <c r="E38" s="311">
        <v>5.7395725725505722</v>
      </c>
      <c r="F38" s="311">
        <v>2.0797333333333334</v>
      </c>
      <c r="G38" s="311">
        <v>2.3865500000000002</v>
      </c>
      <c r="H38" s="311">
        <v>1.9747333333333332</v>
      </c>
      <c r="I38" s="311">
        <v>1.9696833333333332</v>
      </c>
      <c r="K38" s="311"/>
    </row>
    <row r="39" spans="1:21">
      <c r="A39" s="303" t="s">
        <v>64</v>
      </c>
      <c r="B39" s="307" t="s">
        <v>113</v>
      </c>
      <c r="C39" s="94" t="s">
        <v>198</v>
      </c>
      <c r="D39" s="104" t="s">
        <v>94</v>
      </c>
      <c r="E39" s="316"/>
      <c r="F39" s="311"/>
      <c r="G39" s="311"/>
      <c r="H39" s="311"/>
      <c r="I39" s="311"/>
      <c r="K39" s="316"/>
    </row>
    <row r="40" spans="1:21">
      <c r="A40" s="303" t="s">
        <v>74</v>
      </c>
      <c r="B40" s="307" t="s">
        <v>115</v>
      </c>
      <c r="C40" s="94" t="s">
        <v>200</v>
      </c>
      <c r="D40" s="104" t="s">
        <v>94</v>
      </c>
      <c r="E40" s="316">
        <v>8.4990001176332619</v>
      </c>
      <c r="F40" s="311">
        <v>1.8686749999999999</v>
      </c>
      <c r="G40" s="311">
        <v>2.3674750000000002</v>
      </c>
      <c r="H40" s="311">
        <v>1.8201499999999999</v>
      </c>
      <c r="I40" s="311">
        <v>2.0069166666666667</v>
      </c>
      <c r="K40" s="316"/>
    </row>
    <row r="41" spans="1:21">
      <c r="A41" s="303" t="s">
        <v>75</v>
      </c>
      <c r="B41" s="307" t="s">
        <v>115</v>
      </c>
      <c r="C41" s="94" t="s">
        <v>179</v>
      </c>
      <c r="D41" s="104" t="s">
        <v>94</v>
      </c>
      <c r="E41" s="311">
        <v>8.4276832827065125</v>
      </c>
      <c r="F41" s="311">
        <v>1.9675</v>
      </c>
      <c r="G41" s="311">
        <v>2.2593666666666667</v>
      </c>
      <c r="H41" s="311">
        <v>1.8690166666666665</v>
      </c>
      <c r="I41" s="311">
        <v>1.9494666666666667</v>
      </c>
      <c r="K41" s="311"/>
    </row>
    <row r="42" spans="1:21" ht="16" thickBot="1">
      <c r="A42" s="303" t="s">
        <v>76</v>
      </c>
      <c r="B42" s="307" t="s">
        <v>115</v>
      </c>
      <c r="C42" s="94" t="s">
        <v>200</v>
      </c>
      <c r="D42" s="104" t="s">
        <v>94</v>
      </c>
      <c r="E42" s="618">
        <v>8.2785016987055524</v>
      </c>
      <c r="F42" s="311">
        <v>1.8868583333333333</v>
      </c>
      <c r="G42" s="311">
        <v>2.5814666666666666</v>
      </c>
      <c r="H42" s="311">
        <v>1.8379333333333334</v>
      </c>
      <c r="I42" s="311">
        <v>2.0065500000000003</v>
      </c>
      <c r="K42" s="311"/>
    </row>
    <row r="43" spans="1:21">
      <c r="A43" s="344" t="s">
        <v>30</v>
      </c>
      <c r="B43" s="348" t="s">
        <v>93</v>
      </c>
      <c r="C43" s="96" t="s">
        <v>186</v>
      </c>
      <c r="D43" s="106" t="s">
        <v>96</v>
      </c>
      <c r="E43" s="352">
        <v>9.8486137098145559</v>
      </c>
      <c r="F43" s="352">
        <v>1.84755</v>
      </c>
      <c r="G43" s="352">
        <v>2.3487833333333334</v>
      </c>
      <c r="H43" s="352">
        <v>1.7596666666666665</v>
      </c>
      <c r="I43" s="352">
        <v>1.7973333333333334</v>
      </c>
      <c r="K43" s="352"/>
    </row>
    <row r="44" spans="1:21">
      <c r="A44" s="344" t="s">
        <v>40</v>
      </c>
      <c r="B44" s="348" t="s">
        <v>192</v>
      </c>
      <c r="C44" s="96" t="s">
        <v>193</v>
      </c>
      <c r="D44" s="106" t="s">
        <v>96</v>
      </c>
      <c r="E44" s="352">
        <v>9.4488658824933687</v>
      </c>
      <c r="F44" s="352">
        <v>1.788216666666667</v>
      </c>
      <c r="G44" s="352">
        <v>2.4818499999999997</v>
      </c>
      <c r="H44" s="352">
        <v>1.7782666666666667</v>
      </c>
      <c r="I44" s="352">
        <v>1.7887666666666668</v>
      </c>
      <c r="K44" s="352"/>
    </row>
    <row r="45" spans="1:21">
      <c r="A45" s="375" t="s">
        <v>57</v>
      </c>
      <c r="B45" s="376" t="s">
        <v>111</v>
      </c>
      <c r="C45" s="135" t="s">
        <v>197</v>
      </c>
      <c r="D45" s="136" t="s">
        <v>96</v>
      </c>
      <c r="E45" s="380">
        <v>3.4244811782275009</v>
      </c>
      <c r="F45" s="380">
        <v>1.9997333333333334</v>
      </c>
      <c r="G45" s="380">
        <v>2.3563499999999999</v>
      </c>
      <c r="H45" s="380">
        <v>1.9396166666666668</v>
      </c>
      <c r="I45" s="380">
        <v>1.8627833333333335</v>
      </c>
      <c r="K45" s="380"/>
    </row>
    <row r="46" spans="1:21">
      <c r="A46" s="344" t="s">
        <v>58</v>
      </c>
      <c r="B46" s="348" t="s">
        <v>112</v>
      </c>
      <c r="C46" s="96" t="s">
        <v>185</v>
      </c>
      <c r="D46" s="106" t="s">
        <v>96</v>
      </c>
      <c r="E46" s="356">
        <v>13.228614004650469</v>
      </c>
      <c r="F46" s="352">
        <v>1.7844500000000001</v>
      </c>
      <c r="G46" s="352">
        <v>2.3619166666666667</v>
      </c>
      <c r="H46" s="352">
        <v>1.6834833333333332</v>
      </c>
      <c r="I46" s="352">
        <v>1.8955000000000002</v>
      </c>
      <c r="K46" s="356"/>
    </row>
    <row r="47" spans="1:21">
      <c r="A47" s="344" t="s">
        <v>59</v>
      </c>
      <c r="B47" s="348" t="s">
        <v>112</v>
      </c>
      <c r="C47" s="96" t="s">
        <v>185</v>
      </c>
      <c r="D47" s="106" t="s">
        <v>96</v>
      </c>
      <c r="E47" s="356">
        <v>13.223847782622469</v>
      </c>
      <c r="F47" s="352">
        <v>1.8431999999999999</v>
      </c>
      <c r="G47" s="352">
        <v>2.5643000000000002</v>
      </c>
      <c r="H47" s="352">
        <v>1.8139333333333334</v>
      </c>
      <c r="I47" s="352">
        <v>1.9585999999999999</v>
      </c>
      <c r="K47" s="356"/>
    </row>
    <row r="48" spans="1:21">
      <c r="A48" s="344" t="s">
        <v>60</v>
      </c>
      <c r="B48" s="348" t="s">
        <v>112</v>
      </c>
      <c r="C48" s="96" t="s">
        <v>185</v>
      </c>
      <c r="D48" s="106" t="s">
        <v>96</v>
      </c>
      <c r="E48" s="356">
        <v>12.190268421750883</v>
      </c>
      <c r="F48" s="352">
        <v>1.9276499999999999</v>
      </c>
      <c r="G48" s="352">
        <v>2.4944500000000001</v>
      </c>
      <c r="H48" s="352">
        <v>1.8211166666666667</v>
      </c>
      <c r="I48" s="352">
        <v>1.9240333333333333</v>
      </c>
      <c r="K48" s="356"/>
    </row>
    <row r="49" spans="1:11">
      <c r="A49" s="344" t="s">
        <v>61</v>
      </c>
      <c r="B49" s="348" t="s">
        <v>112</v>
      </c>
      <c r="C49" s="96" t="s">
        <v>185</v>
      </c>
      <c r="D49" s="106" t="s">
        <v>96</v>
      </c>
      <c r="E49" s="356">
        <v>15.176653953615338</v>
      </c>
      <c r="F49" s="352">
        <v>1.7663833333333336</v>
      </c>
      <c r="G49" s="352">
        <v>2.6574999999999998</v>
      </c>
      <c r="H49" s="352">
        <v>1.6548166666666666</v>
      </c>
      <c r="I49" s="352">
        <v>1.9536666666666669</v>
      </c>
      <c r="K49" s="356"/>
    </row>
    <row r="50" spans="1:11">
      <c r="A50" s="344" t="s">
        <v>62</v>
      </c>
      <c r="B50" s="348" t="s">
        <v>109</v>
      </c>
      <c r="C50" s="96" t="s">
        <v>183</v>
      </c>
      <c r="D50" s="106" t="s">
        <v>96</v>
      </c>
      <c r="E50" s="356">
        <v>14.1074505680656</v>
      </c>
      <c r="F50" s="352">
        <v>1.9028</v>
      </c>
      <c r="G50" s="352">
        <v>2.67035</v>
      </c>
      <c r="H50" s="352">
        <v>1.7659666666666667</v>
      </c>
      <c r="I50" s="352">
        <v>1.8888833333333332</v>
      </c>
      <c r="K50" s="356"/>
    </row>
    <row r="51" spans="1:11">
      <c r="A51" s="344" t="s">
        <v>63</v>
      </c>
      <c r="B51" s="348" t="s">
        <v>109</v>
      </c>
      <c r="C51" s="96" t="s">
        <v>183</v>
      </c>
      <c r="D51" s="106" t="s">
        <v>96</v>
      </c>
      <c r="E51" s="356">
        <v>15.051404867421686</v>
      </c>
      <c r="F51" s="352">
        <v>1.73695</v>
      </c>
      <c r="G51" s="352">
        <v>2.5471833333333329</v>
      </c>
      <c r="H51" s="352">
        <v>1.5366000000000002</v>
      </c>
      <c r="I51" s="352">
        <v>1.6942666666666666</v>
      </c>
      <c r="K51" s="356"/>
    </row>
    <row r="52" spans="1:11">
      <c r="A52" s="401" t="s">
        <v>24</v>
      </c>
      <c r="B52" s="405" t="s">
        <v>89</v>
      </c>
      <c r="C52" s="118" t="s">
        <v>189</v>
      </c>
      <c r="D52" s="119" t="s">
        <v>90</v>
      </c>
      <c r="E52" s="413">
        <v>13.963099839196577</v>
      </c>
      <c r="F52" s="409">
        <v>1.7803333333333333</v>
      </c>
      <c r="G52" s="409">
        <v>2.4966166666666663</v>
      </c>
      <c r="H52" s="409">
        <v>1.7042166666666669</v>
      </c>
      <c r="I52" s="409">
        <v>1.8886499999999999</v>
      </c>
      <c r="K52" s="413"/>
    </row>
    <row r="53" spans="1:11">
      <c r="A53" s="401" t="s">
        <v>25</v>
      </c>
      <c r="B53" s="405" t="s">
        <v>89</v>
      </c>
      <c r="C53" s="118" t="s">
        <v>189</v>
      </c>
      <c r="D53" s="119" t="s">
        <v>90</v>
      </c>
      <c r="E53" s="413">
        <v>10.217418078809521</v>
      </c>
      <c r="F53" s="409">
        <v>1.8515833333333334</v>
      </c>
      <c r="G53" s="409">
        <v>2.3852333333333333</v>
      </c>
      <c r="H53" s="409">
        <v>1.6576833333333334</v>
      </c>
      <c r="I53" s="409">
        <v>1.9000666666666666</v>
      </c>
      <c r="K53" s="413"/>
    </row>
    <row r="54" spans="1:11">
      <c r="A54" s="401" t="s">
        <v>26</v>
      </c>
      <c r="B54" s="405" t="s">
        <v>89</v>
      </c>
      <c r="C54" s="118" t="s">
        <v>189</v>
      </c>
      <c r="D54" s="119" t="s">
        <v>90</v>
      </c>
      <c r="E54" s="409">
        <v>9.01241594152979</v>
      </c>
      <c r="F54" s="409">
        <v>1.8363</v>
      </c>
      <c r="G54" s="409">
        <v>2.3677000000000001</v>
      </c>
      <c r="H54" s="409">
        <v>1.6819666666666666</v>
      </c>
      <c r="I54" s="409">
        <v>1.8567666666666665</v>
      </c>
      <c r="K54" s="409"/>
    </row>
    <row r="55" spans="1:11">
      <c r="A55" s="432" t="s">
        <v>27</v>
      </c>
      <c r="B55" s="436" t="s">
        <v>91</v>
      </c>
      <c r="C55" s="93" t="s">
        <v>181</v>
      </c>
      <c r="D55" s="103" t="s">
        <v>92</v>
      </c>
      <c r="E55" s="444">
        <v>10.157780680401382</v>
      </c>
      <c r="F55" s="440">
        <v>1.8855</v>
      </c>
      <c r="G55" s="440">
        <v>2.36205</v>
      </c>
      <c r="H55" s="440">
        <v>1.7777500000000002</v>
      </c>
      <c r="I55" s="440">
        <v>1.7293333333333332</v>
      </c>
      <c r="K55" s="444"/>
    </row>
    <row r="56" spans="1:11">
      <c r="A56" s="432" t="s">
        <v>56</v>
      </c>
      <c r="B56" s="436" t="s">
        <v>110</v>
      </c>
      <c r="C56" s="93" t="s">
        <v>184</v>
      </c>
      <c r="D56" s="103" t="s">
        <v>92</v>
      </c>
      <c r="E56" s="440">
        <v>9.6611597604646153</v>
      </c>
      <c r="F56" s="440">
        <v>1.9209499999999999</v>
      </c>
      <c r="G56" s="440">
        <v>2.3746166666666664</v>
      </c>
      <c r="H56" s="440">
        <v>1.7823166666666665</v>
      </c>
      <c r="I56" s="440">
        <v>1.7256499999999999</v>
      </c>
      <c r="K56" s="440"/>
    </row>
    <row r="57" spans="1:11">
      <c r="A57" s="432" t="s">
        <v>65</v>
      </c>
      <c r="B57" s="436" t="s">
        <v>114</v>
      </c>
      <c r="C57" s="93" t="s">
        <v>171</v>
      </c>
      <c r="D57" s="103" t="s">
        <v>92</v>
      </c>
      <c r="E57" s="444">
        <v>8.5219093683422393</v>
      </c>
      <c r="F57" s="440">
        <v>2.0155500000000002</v>
      </c>
      <c r="G57" s="440">
        <v>2.2574666666666667</v>
      </c>
      <c r="H57" s="440">
        <v>1.8397000000000001</v>
      </c>
      <c r="I57" s="440">
        <v>1.7379166666666663</v>
      </c>
      <c r="K57" s="444"/>
    </row>
    <row r="58" spans="1:11">
      <c r="A58" s="432" t="s">
        <v>66</v>
      </c>
      <c r="B58" s="436" t="s">
        <v>114</v>
      </c>
      <c r="C58" s="93" t="s">
        <v>171</v>
      </c>
      <c r="D58" s="103" t="s">
        <v>92</v>
      </c>
      <c r="E58" s="444">
        <v>10.281934695919556</v>
      </c>
      <c r="F58" s="440">
        <v>1.8828833333333332</v>
      </c>
      <c r="G58" s="440">
        <v>2.4108833333333335</v>
      </c>
      <c r="H58" s="440">
        <v>1.8021833333333332</v>
      </c>
      <c r="I58" s="440">
        <v>1.8746666666666669</v>
      </c>
      <c r="K58" s="444"/>
    </row>
    <row r="59" spans="1:11">
      <c r="A59" s="432" t="s">
        <v>67</v>
      </c>
      <c r="B59" s="436" t="s">
        <v>114</v>
      </c>
      <c r="C59" s="93" t="s">
        <v>171</v>
      </c>
      <c r="D59" s="103" t="s">
        <v>92</v>
      </c>
      <c r="E59" s="444">
        <v>9.6630367029662683</v>
      </c>
      <c r="F59" s="440">
        <v>1.8347583333333333</v>
      </c>
      <c r="G59" s="440">
        <v>2.3851999999999998</v>
      </c>
      <c r="H59" s="440">
        <v>1.7119333333333333</v>
      </c>
      <c r="I59" s="440">
        <v>1.7305833333333334</v>
      </c>
      <c r="K59" s="444"/>
    </row>
    <row r="60" spans="1:11">
      <c r="A60" s="432" t="s">
        <v>68</v>
      </c>
      <c r="B60" s="436" t="s">
        <v>114</v>
      </c>
      <c r="C60" s="93" t="s">
        <v>171</v>
      </c>
      <c r="D60" s="103" t="s">
        <v>92</v>
      </c>
      <c r="E60" s="444">
        <v>11.716540445138877</v>
      </c>
      <c r="F60" s="440">
        <v>1.9054666666666666</v>
      </c>
      <c r="G60" s="440">
        <v>2.385933333333333</v>
      </c>
      <c r="H60" s="440">
        <v>1.7135666666666669</v>
      </c>
      <c r="I60" s="440">
        <v>1.7585666666666668</v>
      </c>
      <c r="K60" s="444"/>
    </row>
    <row r="61" spans="1:11">
      <c r="A61" s="432" t="s">
        <v>69</v>
      </c>
      <c r="B61" s="436" t="s">
        <v>114</v>
      </c>
      <c r="C61" s="93" t="s">
        <v>171</v>
      </c>
      <c r="D61" s="103" t="s">
        <v>92</v>
      </c>
      <c r="E61" s="444">
        <v>14.124975966160333</v>
      </c>
      <c r="F61" s="440">
        <v>1.7826999999999997</v>
      </c>
      <c r="G61" s="440">
        <v>2.4689333333333332</v>
      </c>
      <c r="H61" s="440">
        <v>1.5829</v>
      </c>
      <c r="I61" s="440">
        <v>1.6838500000000003</v>
      </c>
      <c r="K61" s="444"/>
    </row>
    <row r="62" spans="1:11">
      <c r="A62" s="432" t="s">
        <v>70</v>
      </c>
      <c r="B62" s="436" t="s">
        <v>114</v>
      </c>
      <c r="C62" s="93" t="s">
        <v>171</v>
      </c>
      <c r="D62" s="103" t="s">
        <v>92</v>
      </c>
      <c r="E62" s="444">
        <v>14.07397416299491</v>
      </c>
      <c r="F62" s="440">
        <v>1.8152833333333334</v>
      </c>
      <c r="G62" s="440">
        <v>2.5150999999999999</v>
      </c>
      <c r="H62" s="440">
        <v>1.69425</v>
      </c>
      <c r="I62" s="440">
        <v>1.9853500000000004</v>
      </c>
      <c r="K62" s="444"/>
    </row>
    <row r="63" spans="1:11" ht="16" thickBot="1">
      <c r="A63" s="465" t="s">
        <v>71</v>
      </c>
      <c r="B63" s="436" t="s">
        <v>114</v>
      </c>
      <c r="C63" s="137" t="s">
        <v>171</v>
      </c>
      <c r="D63" s="138" t="s">
        <v>92</v>
      </c>
      <c r="E63" s="476">
        <v>14.929216856195323</v>
      </c>
      <c r="F63" s="472">
        <v>1.9163166666666669</v>
      </c>
      <c r="G63" s="472">
        <v>2.623966666666667</v>
      </c>
      <c r="H63" s="472">
        <v>1.7516333333333334</v>
      </c>
      <c r="I63" s="472">
        <v>1.8537166666666665</v>
      </c>
      <c r="K63" s="444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0916DD-02CD-F043-95B9-60476F7EA6E9}">
  <dimension ref="A1:AE63"/>
  <sheetViews>
    <sheetView topLeftCell="H10" zoomScale="75" workbookViewId="0">
      <selection activeCell="AA70" sqref="AA70"/>
    </sheetView>
  </sheetViews>
  <sheetFormatPr baseColWidth="10" defaultRowHeight="15"/>
  <sheetData>
    <row r="1" spans="1:30" ht="51" thickBot="1">
      <c r="A1" s="142"/>
      <c r="B1" s="143" t="s">
        <v>207</v>
      </c>
      <c r="C1" s="87" t="s">
        <v>204</v>
      </c>
      <c r="D1" s="89" t="s">
        <v>206</v>
      </c>
      <c r="E1" s="145" t="s">
        <v>158</v>
      </c>
      <c r="F1" s="146" t="s">
        <v>133</v>
      </c>
      <c r="G1" s="146" t="s">
        <v>133</v>
      </c>
      <c r="H1" s="146" t="s">
        <v>265</v>
      </c>
      <c r="I1" s="146" t="s">
        <v>133</v>
      </c>
      <c r="K1" s="498"/>
      <c r="L1" t="s">
        <v>249</v>
      </c>
      <c r="M1" t="s">
        <v>246</v>
      </c>
      <c r="N1" t="s">
        <v>247</v>
      </c>
      <c r="O1" t="s">
        <v>250</v>
      </c>
      <c r="P1" t="s">
        <v>251</v>
      </c>
      <c r="Q1" t="s">
        <v>246</v>
      </c>
      <c r="R1" t="s">
        <v>247</v>
      </c>
      <c r="S1" t="s">
        <v>250</v>
      </c>
      <c r="U1" t="s">
        <v>253</v>
      </c>
      <c r="V1" t="s">
        <v>246</v>
      </c>
      <c r="W1" t="s">
        <v>247</v>
      </c>
      <c r="X1" t="s">
        <v>250</v>
      </c>
      <c r="AA1" t="s">
        <v>254</v>
      </c>
      <c r="AB1" t="s">
        <v>246</v>
      </c>
      <c r="AC1" t="s">
        <v>247</v>
      </c>
      <c r="AD1" t="s">
        <v>250</v>
      </c>
    </row>
    <row r="2" spans="1:30" ht="16" thickBot="1">
      <c r="A2" s="161" t="s">
        <v>18</v>
      </c>
      <c r="B2" s="165" t="s">
        <v>167</v>
      </c>
      <c r="C2" s="166" t="s">
        <v>174</v>
      </c>
      <c r="D2" s="167" t="s">
        <v>20</v>
      </c>
      <c r="E2" s="171">
        <v>9.7999793438220664</v>
      </c>
      <c r="F2" s="171">
        <v>2.0619000000000001</v>
      </c>
      <c r="G2" s="171">
        <v>2.5797833333333333</v>
      </c>
      <c r="H2" s="171">
        <v>2.0644499999999999</v>
      </c>
      <c r="I2" s="171">
        <v>2.4111499999999997</v>
      </c>
      <c r="K2" s="40"/>
      <c r="L2" s="274">
        <v>1.97</v>
      </c>
      <c r="M2" s="40">
        <f>$L$2*(1-E11/100)+$L$4*(E11/100)</f>
        <v>1.7761044327266549</v>
      </c>
      <c r="N2" s="40">
        <f>$L$2*(1-E11/100)+$L$5*(E11/100)</f>
        <v>2.1886392243578832</v>
      </c>
      <c r="O2" s="40">
        <f>$L$2*(1-E11/100)+$L$6*(E11/100)</f>
        <v>1.9384844361285933</v>
      </c>
      <c r="Q2" s="17">
        <f>ABS(M2-H11)</f>
        <v>1.6437766059988368E-2</v>
      </c>
      <c r="R2" s="17">
        <f>ABS(N2-G11)</f>
        <v>0.16014410897545028</v>
      </c>
      <c r="S2" s="17">
        <f>ABS(O2-I11)</f>
        <v>0.14115110279525989</v>
      </c>
      <c r="V2" s="17">
        <f>SQRT((((M2-H11)/H11))^2)</f>
        <v>9.3414090130640483E-3</v>
      </c>
      <c r="W2" s="17">
        <f>SQRT((((N2-G11)/G11))^2)</f>
        <v>6.8181729111717534E-2</v>
      </c>
      <c r="X2" s="17">
        <f>SQRT((((O2-I11)/I11))^2)</f>
        <v>7.8533625442466545E-2</v>
      </c>
      <c r="AB2" s="17" t="e">
        <f>SQRT(((ABS(M2-#REF!)/#REF!)))</f>
        <v>#REF!</v>
      </c>
      <c r="AC2" s="17" t="e">
        <f>SQRT(((ABS(N2-#REF!)/#REF!)))</f>
        <v>#REF!</v>
      </c>
      <c r="AD2" s="17" t="e">
        <f>SQRT(((ABS(O2-#REF!)/#REF!)))</f>
        <v>#REF!</v>
      </c>
    </row>
    <row r="3" spans="1:30" ht="16" thickBot="1">
      <c r="A3" s="2" t="s">
        <v>19</v>
      </c>
      <c r="B3" s="86" t="s">
        <v>168</v>
      </c>
      <c r="C3" s="91" t="s">
        <v>169</v>
      </c>
      <c r="D3" s="167" t="s">
        <v>20</v>
      </c>
      <c r="E3" s="57">
        <v>12.346385973372316</v>
      </c>
      <c r="F3" s="40">
        <v>2.0574833333333333</v>
      </c>
      <c r="G3" s="40">
        <v>2.7606625000000005</v>
      </c>
      <c r="H3" s="40">
        <v>2.1608499999999999</v>
      </c>
      <c r="I3" s="40">
        <v>2.4798999999999998</v>
      </c>
      <c r="K3" s="57"/>
      <c r="M3" s="40">
        <f t="shared" ref="M3:M9" si="0">$L$2*(1-E12/100)+$L$4*(E12/100)</f>
        <v>1.7839745080518237</v>
      </c>
      <c r="N3" s="40">
        <f t="shared" ref="N3:N10" si="1">$L$2*(1-E12/100)+$L$5*(E12/100)</f>
        <v>2.1797648225913528</v>
      </c>
      <c r="O3" s="40">
        <f t="shared" ref="O3:O10" si="2">$L$2*(1-E12/100)+$L$6*(E12/100)</f>
        <v>1.9397636291760212</v>
      </c>
      <c r="Q3" s="17">
        <f t="shared" ref="Q3:Q10" si="3">ABS(M3-H12)</f>
        <v>5.7078413851570087E-3</v>
      </c>
      <c r="R3" s="17">
        <f t="shared" ref="R3:R10" si="4">ABS(N3-G12)</f>
        <v>0.30208517740864682</v>
      </c>
      <c r="S3" s="17">
        <f t="shared" ref="S3:S10" si="5">ABS(O3-I12)</f>
        <v>0.15099696250935435</v>
      </c>
      <c r="V3" s="17">
        <f t="shared" ref="V3:V10" si="6">SQRT((((M3-H12)/H12))^2)</f>
        <v>3.2097780901760189E-3</v>
      </c>
      <c r="W3" s="17">
        <f t="shared" ref="W3:W10" si="7">SQRT((((N3-G12)/G12))^2)</f>
        <v>0.1217177417686995</v>
      </c>
      <c r="X3" s="17">
        <f t="shared" ref="X3:X10" si="8">SQRT((((O3-I12)/I12))^2)</f>
        <v>8.441400732871121E-2</v>
      </c>
      <c r="AB3" s="17" t="e">
        <f>SQRT(((ABS(M3-#REF!)/#REF!)))</f>
        <v>#REF!</v>
      </c>
      <c r="AC3" s="17" t="e">
        <f>SQRT(((ABS(N3-#REF!)/#REF!)))</f>
        <v>#REF!</v>
      </c>
      <c r="AD3" s="17" t="e">
        <f>SQRT(((ABS(O3-#REF!)/#REF!)))</f>
        <v>#REF!</v>
      </c>
    </row>
    <row r="4" spans="1:30" ht="16" thickBot="1">
      <c r="A4" s="84" t="s">
        <v>21</v>
      </c>
      <c r="B4" s="195" t="s">
        <v>167</v>
      </c>
      <c r="C4" s="91" t="s">
        <v>174</v>
      </c>
      <c r="D4" s="167" t="s">
        <v>20</v>
      </c>
      <c r="E4" s="40">
        <v>9.8295159962182002</v>
      </c>
      <c r="F4" s="40">
        <v>2.1716833333333332</v>
      </c>
      <c r="G4" s="40">
        <v>2.693316666666667</v>
      </c>
      <c r="H4" s="40">
        <v>2.2105333333333332</v>
      </c>
      <c r="I4" s="40">
        <v>2.3950333333333336</v>
      </c>
      <c r="K4" s="40"/>
      <c r="L4">
        <v>1.24E-3</v>
      </c>
      <c r="M4" s="40">
        <f t="shared" si="0"/>
        <v>1.9025801843555283</v>
      </c>
      <c r="N4" s="40">
        <f t="shared" si="1"/>
        <v>2.0460234821566505</v>
      </c>
      <c r="O4" s="40">
        <f t="shared" si="2"/>
        <v>1.9590416602296721</v>
      </c>
      <c r="Q4" s="17">
        <f t="shared" si="3"/>
        <v>3.703648231113843E-2</v>
      </c>
      <c r="R4" s="17">
        <f t="shared" si="4"/>
        <v>0.31032651784334941</v>
      </c>
      <c r="S4" s="17">
        <f t="shared" si="5"/>
        <v>9.625832689633862E-2</v>
      </c>
      <c r="V4" s="17">
        <f t="shared" si="6"/>
        <v>1.9094743279757218E-2</v>
      </c>
      <c r="W4" s="17">
        <f t="shared" si="7"/>
        <v>0.13169797264555325</v>
      </c>
      <c r="X4" s="17">
        <f t="shared" si="8"/>
        <v>5.1674462173810845E-2</v>
      </c>
      <c r="AB4" s="17" t="e">
        <f>SQRT(((ABS(M4-#REF!)/#REF!)))</f>
        <v>#REF!</v>
      </c>
      <c r="AC4" s="17" t="e">
        <f>SQRT(((ABS(N4-#REF!)/#REF!)))</f>
        <v>#REF!</v>
      </c>
      <c r="AD4" s="17" t="e">
        <f>SQRT(((ABS(O4-#REF!)/#REF!)))</f>
        <v>#REF!</v>
      </c>
    </row>
    <row r="5" spans="1:30" ht="16" thickBot="1">
      <c r="A5" s="20" t="s">
        <v>83</v>
      </c>
      <c r="B5" s="200" t="s">
        <v>118</v>
      </c>
      <c r="C5" s="201" t="s">
        <v>175</v>
      </c>
      <c r="D5" s="202" t="s">
        <v>205</v>
      </c>
      <c r="E5" s="206">
        <v>1.7724100614620815</v>
      </c>
      <c r="F5" s="206">
        <v>2.1694833333333339</v>
      </c>
      <c r="G5" s="206">
        <v>2.37365</v>
      </c>
      <c r="H5" s="206">
        <v>2.2037666666666667</v>
      </c>
      <c r="I5" s="206">
        <v>2.3855333333333331</v>
      </c>
      <c r="K5" s="40"/>
      <c r="L5" s="40">
        <v>4.1900000000000004</v>
      </c>
      <c r="M5" s="40">
        <f t="shared" si="0"/>
        <v>1.7095603389220433</v>
      </c>
      <c r="N5" s="40">
        <f t="shared" si="1"/>
        <v>2.2636752309032406</v>
      </c>
      <c r="O5" s="40">
        <f t="shared" si="2"/>
        <v>1.9276684351851183</v>
      </c>
      <c r="Q5" s="17">
        <f t="shared" si="3"/>
        <v>2.6077005588710067E-2</v>
      </c>
      <c r="R5" s="17">
        <f t="shared" si="4"/>
        <v>9.8241435763426033E-2</v>
      </c>
      <c r="S5" s="17">
        <f t="shared" si="5"/>
        <v>3.2168435185118138E-2</v>
      </c>
      <c r="V5" s="17">
        <f t="shared" si="6"/>
        <v>1.5489910159714522E-2</v>
      </c>
      <c r="W5" s="17">
        <f t="shared" si="7"/>
        <v>4.1593946623896989E-2</v>
      </c>
      <c r="X5" s="17">
        <f t="shared" si="8"/>
        <v>1.6970949715177069E-2</v>
      </c>
      <c r="AB5" s="17" t="e">
        <f>SQRT(((ABS(M5-#REF!)/#REF!)))</f>
        <v>#REF!</v>
      </c>
      <c r="AC5" s="17" t="e">
        <f>SQRT(((ABS(N5-#REF!)/#REF!)))</f>
        <v>#REF!</v>
      </c>
      <c r="AD5" s="17" t="e">
        <f>SQRT(((ABS(O5-#REF!)/#REF!)))</f>
        <v>#REF!</v>
      </c>
    </row>
    <row r="6" spans="1:30">
      <c r="A6" s="228" t="s">
        <v>86</v>
      </c>
      <c r="B6" s="232" t="s">
        <v>173</v>
      </c>
      <c r="C6" s="98" t="s">
        <v>176</v>
      </c>
      <c r="D6" s="108" t="s">
        <v>85</v>
      </c>
      <c r="E6" s="235">
        <v>3.4929511985013582</v>
      </c>
      <c r="F6" s="235">
        <v>2.2550499999999998</v>
      </c>
      <c r="G6" s="235">
        <v>2.5047500000000005</v>
      </c>
      <c r="H6" s="235">
        <v>2.2757000000000005</v>
      </c>
      <c r="I6" s="235">
        <v>2.3615666666666666</v>
      </c>
      <c r="K6" s="235"/>
      <c r="L6" s="235">
        <v>1.65</v>
      </c>
      <c r="M6" s="40">
        <f t="shared" si="0"/>
        <v>1.7096541743948419</v>
      </c>
      <c r="N6" s="40">
        <f t="shared" si="1"/>
        <v>2.263569420774219</v>
      </c>
      <c r="O6" s="40">
        <f t="shared" si="2"/>
        <v>1.9276836870956082</v>
      </c>
      <c r="Q6" s="17">
        <f t="shared" si="3"/>
        <v>0.10427915893849149</v>
      </c>
      <c r="R6" s="17">
        <f t="shared" si="4"/>
        <v>0.30073057922578128</v>
      </c>
      <c r="S6" s="17">
        <f t="shared" si="5"/>
        <v>3.0916312904391674E-2</v>
      </c>
      <c r="V6" s="17">
        <f t="shared" si="6"/>
        <v>5.7487867399660858E-2</v>
      </c>
      <c r="W6" s="17">
        <f t="shared" si="7"/>
        <v>0.11727589565408933</v>
      </c>
      <c r="X6" s="17">
        <f t="shared" si="8"/>
        <v>1.5784903964255935E-2</v>
      </c>
      <c r="AB6" s="17" t="e">
        <f>SQRT(((ABS(M6-#REF!)/#REF!)))</f>
        <v>#REF!</v>
      </c>
      <c r="AC6" s="17" t="e">
        <f>SQRT(((ABS(N6-#REF!)/#REF!)))</f>
        <v>#REF!</v>
      </c>
      <c r="AD6" s="17" t="e">
        <f>SQRT(((ABS(O6-#REF!)/#REF!)))</f>
        <v>#REF!</v>
      </c>
    </row>
    <row r="7" spans="1:30">
      <c r="A7" s="257" t="s">
        <v>87</v>
      </c>
      <c r="B7" s="261" t="s">
        <v>173</v>
      </c>
      <c r="C7" s="98" t="s">
        <v>176</v>
      </c>
      <c r="D7" s="108" t="s">
        <v>85</v>
      </c>
      <c r="E7" s="235">
        <v>6.3211309958861799</v>
      </c>
      <c r="F7" s="235">
        <v>2.1345333333333336</v>
      </c>
      <c r="G7" s="235">
        <v>2.5666125000000002</v>
      </c>
      <c r="H7" s="235">
        <v>2.1819666666666668</v>
      </c>
      <c r="I7" s="235">
        <v>2.3399666666666668</v>
      </c>
      <c r="K7" s="235"/>
      <c r="M7" s="40">
        <f t="shared" si="0"/>
        <v>1.7300028714199374</v>
      </c>
      <c r="N7" s="40">
        <f t="shared" si="1"/>
        <v>2.2406239589628694</v>
      </c>
      <c r="O7" s="40">
        <f t="shared" si="2"/>
        <v>1.930991141050397</v>
      </c>
      <c r="Q7" s="17">
        <f t="shared" si="3"/>
        <v>9.1113795246729357E-2</v>
      </c>
      <c r="R7" s="17">
        <f t="shared" si="4"/>
        <v>0.25382604103713069</v>
      </c>
      <c r="S7" s="17">
        <f t="shared" si="5"/>
        <v>6.9578077170637798E-3</v>
      </c>
      <c r="V7" s="17">
        <f t="shared" si="6"/>
        <v>5.0031827677192213E-2</v>
      </c>
      <c r="W7" s="17">
        <f t="shared" si="7"/>
        <v>0.10175631543511823</v>
      </c>
      <c r="X7" s="17">
        <f t="shared" si="8"/>
        <v>3.6162615254744963E-3</v>
      </c>
      <c r="AB7" s="17" t="e">
        <f>SQRT(((ABS(M7-#REF!)/#REF!)))</f>
        <v>#REF!</v>
      </c>
      <c r="AC7" s="17" t="e">
        <f>SQRT(((ABS(N7-#REF!)/#REF!)))</f>
        <v>#REF!</v>
      </c>
      <c r="AD7" s="17" t="e">
        <f>SQRT(((ABS(O7-#REF!)/#REF!)))</f>
        <v>#REF!</v>
      </c>
    </row>
    <row r="8" spans="1:30">
      <c r="A8" s="257" t="s">
        <v>88</v>
      </c>
      <c r="B8" s="261" t="s">
        <v>199</v>
      </c>
      <c r="C8" s="98" t="s">
        <v>177</v>
      </c>
      <c r="D8" s="108" t="s">
        <v>85</v>
      </c>
      <c r="E8" s="235">
        <v>4.5598309485663728</v>
      </c>
      <c r="F8" s="235">
        <v>2.2322166666666665</v>
      </c>
      <c r="G8" s="235">
        <v>2.4220000000000002</v>
      </c>
      <c r="H8" s="235">
        <v>2.2004666666666663</v>
      </c>
      <c r="I8" s="235">
        <v>2.3077999999999999</v>
      </c>
      <c r="K8" s="235"/>
      <c r="L8" s="235">
        <v>1.6</v>
      </c>
      <c r="M8" s="40">
        <f t="shared" si="0"/>
        <v>1.6712081076228027</v>
      </c>
      <c r="N8" s="40">
        <f t="shared" si="1"/>
        <v>2.3069217177702606</v>
      </c>
      <c r="O8" s="40">
        <f t="shared" si="2"/>
        <v>1.921434707348431</v>
      </c>
      <c r="Q8" s="17">
        <f t="shared" si="3"/>
        <v>1.6391440956136094E-2</v>
      </c>
      <c r="R8" s="17">
        <f t="shared" si="4"/>
        <v>0.35057828222973919</v>
      </c>
      <c r="S8" s="17">
        <f t="shared" si="5"/>
        <v>3.2231959318235859E-2</v>
      </c>
      <c r="V8" s="17">
        <f t="shared" si="6"/>
        <v>9.9052911940715055E-3</v>
      </c>
      <c r="W8" s="17">
        <f t="shared" si="7"/>
        <v>0.13192033197732425</v>
      </c>
      <c r="X8" s="17">
        <f t="shared" si="8"/>
        <v>1.6498187673555292E-2</v>
      </c>
      <c r="AB8" s="17" t="e">
        <f>SQRT(((ABS(M8-#REF!)/#REF!)))</f>
        <v>#REF!</v>
      </c>
      <c r="AC8" s="17" t="e">
        <f>SQRT(((ABS(N8-#REF!)/#REF!)))</f>
        <v>#REF!</v>
      </c>
      <c r="AD8" s="17" t="e">
        <f>SQRT(((ABS(O8-#REF!)/#REF!)))</f>
        <v>#REF!</v>
      </c>
    </row>
    <row r="9" spans="1:30">
      <c r="A9" s="2" t="s">
        <v>73</v>
      </c>
      <c r="B9" s="86" t="s">
        <v>172</v>
      </c>
      <c r="C9" s="97" t="s">
        <v>202</v>
      </c>
      <c r="D9" s="107" t="s">
        <v>23</v>
      </c>
      <c r="E9" s="57">
        <v>8.4173820474676155</v>
      </c>
      <c r="F9" s="40">
        <v>2.0429083333333331</v>
      </c>
      <c r="G9" s="40">
        <v>3.1152000000000002</v>
      </c>
      <c r="H9" s="40"/>
      <c r="I9" s="13"/>
      <c r="K9" s="57"/>
      <c r="L9" s="235">
        <v>1.9</v>
      </c>
      <c r="M9" s="40">
        <f t="shared" si="0"/>
        <v>1.6922581561961516</v>
      </c>
      <c r="N9" s="40">
        <f t="shared" si="1"/>
        <v>2.2831854026110565</v>
      </c>
      <c r="O9" s="40">
        <f t="shared" si="2"/>
        <v>1.9248561581821901</v>
      </c>
      <c r="Q9" s="17">
        <f t="shared" si="3"/>
        <v>7.3708510470515076E-2</v>
      </c>
      <c r="R9" s="17">
        <f t="shared" si="4"/>
        <v>0.38716459738894349</v>
      </c>
      <c r="S9" s="17">
        <f t="shared" si="5"/>
        <v>3.5972824848856888E-2</v>
      </c>
      <c r="V9" s="17">
        <f t="shared" si="6"/>
        <v>4.1738336210865666E-2</v>
      </c>
      <c r="W9" s="17">
        <f t="shared" si="7"/>
        <v>0.14498646147094707</v>
      </c>
      <c r="X9" s="17">
        <f t="shared" si="8"/>
        <v>1.904449269790276E-2</v>
      </c>
      <c r="AB9" s="17" t="e">
        <f>SQRT(((ABS(M9-#REF!)/#REF!)))</f>
        <v>#REF!</v>
      </c>
      <c r="AC9" s="17" t="e">
        <f>SQRT(((ABS(N9-#REF!)/#REF!)))</f>
        <v>#REF!</v>
      </c>
      <c r="AD9" s="17" t="e">
        <f>SQRT(((ABS(O9-#REF!)/#REF!)))</f>
        <v>#REF!</v>
      </c>
    </row>
    <row r="10" spans="1:30">
      <c r="A10" s="2" t="s">
        <v>78</v>
      </c>
      <c r="B10" s="86" t="s">
        <v>116</v>
      </c>
      <c r="C10" s="97" t="s">
        <v>180</v>
      </c>
      <c r="D10" s="107" t="s">
        <v>23</v>
      </c>
      <c r="E10" s="40">
        <v>4.3852033191477195</v>
      </c>
      <c r="F10" s="40">
        <v>2.2579416666666665</v>
      </c>
      <c r="G10" s="40">
        <v>2.3987274999999997</v>
      </c>
      <c r="H10" s="40">
        <v>2.6418833333333334</v>
      </c>
      <c r="I10" s="40">
        <v>2.7131166666666666</v>
      </c>
      <c r="K10" s="40"/>
      <c r="M10" s="40">
        <f>$L$2*(1-E19/100)+$L$4*(E19/100)</f>
        <v>1.6736739615321488</v>
      </c>
      <c r="N10" s="40">
        <f t="shared" si="1"/>
        <v>2.3041411880567613</v>
      </c>
      <c r="O10" s="40">
        <f t="shared" si="2"/>
        <v>1.9218355044242506</v>
      </c>
      <c r="Q10" s="17">
        <f t="shared" si="3"/>
        <v>0.13707396153214857</v>
      </c>
      <c r="R10" s="17">
        <f t="shared" si="4"/>
        <v>0.24304214527657164</v>
      </c>
      <c r="S10" s="17">
        <f t="shared" si="5"/>
        <v>0.22756883775758396</v>
      </c>
      <c r="V10" s="17">
        <f t="shared" si="6"/>
        <v>8.9206014273167086E-2</v>
      </c>
      <c r="W10" s="17">
        <f t="shared" si="7"/>
        <v>9.5416039393802971E-2</v>
      </c>
      <c r="X10" s="17">
        <f t="shared" si="8"/>
        <v>0.13431701292058548</v>
      </c>
      <c r="AB10" s="17" t="e">
        <f>SQRT(((ABS(M10-#REF!)/#REF!)))</f>
        <v>#REF!</v>
      </c>
      <c r="AC10" s="17" t="e">
        <f>SQRT(((ABS(N10-#REF!)/#REF!)))</f>
        <v>#REF!</v>
      </c>
      <c r="AD10" s="17" t="e">
        <f>SQRT(((ABS(O10-#REF!)/#REF!)))</f>
        <v>#REF!</v>
      </c>
    </row>
    <row r="11" spans="1:30">
      <c r="A11" s="344" t="s">
        <v>30</v>
      </c>
      <c r="B11" s="348" t="s">
        <v>93</v>
      </c>
      <c r="C11" s="96" t="s">
        <v>186</v>
      </c>
      <c r="D11" s="106" t="s">
        <v>96</v>
      </c>
      <c r="E11" s="352">
        <v>9.8486137098145559</v>
      </c>
      <c r="F11" s="352">
        <v>1.84755</v>
      </c>
      <c r="G11" s="352">
        <v>2.3487833333333334</v>
      </c>
      <c r="H11" s="352">
        <v>1.7596666666666665</v>
      </c>
      <c r="I11" s="352">
        <v>1.7973333333333334</v>
      </c>
      <c r="K11" s="274"/>
      <c r="M11" s="40"/>
      <c r="N11" s="40"/>
      <c r="O11" s="40"/>
      <c r="Q11" s="17"/>
      <c r="R11" s="17"/>
      <c r="S11" s="17"/>
      <c r="V11" s="17"/>
      <c r="W11" s="17"/>
      <c r="X11" s="17"/>
      <c r="AB11" s="17"/>
      <c r="AC11" s="17"/>
      <c r="AD11" s="17"/>
    </row>
    <row r="12" spans="1:30">
      <c r="A12" s="344" t="s">
        <v>40</v>
      </c>
      <c r="B12" s="348" t="s">
        <v>192</v>
      </c>
      <c r="C12" s="96" t="s">
        <v>193</v>
      </c>
      <c r="D12" s="106" t="s">
        <v>96</v>
      </c>
      <c r="E12" s="352">
        <v>9.4488658824933687</v>
      </c>
      <c r="F12" s="352">
        <v>1.788216666666667</v>
      </c>
      <c r="G12" s="352">
        <v>2.4818499999999997</v>
      </c>
      <c r="H12" s="352">
        <v>1.7782666666666667</v>
      </c>
      <c r="I12" s="352">
        <v>1.7887666666666668</v>
      </c>
      <c r="K12" s="274"/>
      <c r="L12" t="s">
        <v>264</v>
      </c>
      <c r="M12" s="40"/>
      <c r="N12" s="40"/>
      <c r="O12" s="40"/>
      <c r="Q12" s="17"/>
      <c r="R12" s="17"/>
      <c r="S12" s="17"/>
      <c r="V12" s="17"/>
      <c r="W12" s="17"/>
      <c r="X12" s="17"/>
      <c r="AB12" s="17"/>
      <c r="AC12" s="17"/>
      <c r="AD12" s="17"/>
    </row>
    <row r="13" spans="1:30">
      <c r="A13" s="375" t="s">
        <v>57</v>
      </c>
      <c r="B13" s="376" t="s">
        <v>111</v>
      </c>
      <c r="C13" s="135" t="s">
        <v>197</v>
      </c>
      <c r="D13" s="136" t="s">
        <v>96</v>
      </c>
      <c r="E13" s="380">
        <v>3.4244811782275009</v>
      </c>
      <c r="F13" s="380">
        <v>1.9997333333333334</v>
      </c>
      <c r="G13" s="380">
        <v>2.3563499999999999</v>
      </c>
      <c r="H13" s="380">
        <v>1.9396166666666668</v>
      </c>
      <c r="I13" s="380">
        <v>1.8627833333333335</v>
      </c>
      <c r="K13" s="278"/>
      <c r="M13" s="40"/>
      <c r="N13" s="40"/>
      <c r="O13" s="40"/>
      <c r="Q13" s="17"/>
      <c r="R13" s="17"/>
      <c r="S13" s="17"/>
      <c r="V13" s="17"/>
      <c r="W13" s="17"/>
      <c r="X13" s="17"/>
      <c r="AB13" s="17"/>
      <c r="AC13" s="17"/>
      <c r="AD13" s="17"/>
    </row>
    <row r="14" spans="1:30">
      <c r="A14" s="344" t="s">
        <v>58</v>
      </c>
      <c r="B14" s="348" t="s">
        <v>112</v>
      </c>
      <c r="C14" s="96" t="s">
        <v>185</v>
      </c>
      <c r="D14" s="106" t="s">
        <v>96</v>
      </c>
      <c r="E14" s="356">
        <v>13.228614004650469</v>
      </c>
      <c r="F14" s="352">
        <v>1.7844500000000001</v>
      </c>
      <c r="G14" s="352">
        <v>2.3619166666666667</v>
      </c>
      <c r="H14" s="352">
        <v>1.6834833333333332</v>
      </c>
      <c r="I14" s="352">
        <v>1.8955000000000002</v>
      </c>
      <c r="K14" s="278"/>
      <c r="M14" s="40"/>
      <c r="N14" s="40"/>
      <c r="O14" s="40"/>
      <c r="Q14" s="17"/>
      <c r="R14" s="17"/>
      <c r="S14" s="17"/>
      <c r="V14" s="17"/>
      <c r="W14" s="17"/>
      <c r="X14" s="17"/>
      <c r="AB14" s="17" t="e">
        <f>SQRT(((ABS(M14-#REF!)/#REF!)))</f>
        <v>#REF!</v>
      </c>
      <c r="AC14" s="17" t="e">
        <f>SQRT(((ABS(N14-#REF!)/#REF!)))</f>
        <v>#REF!</v>
      </c>
      <c r="AD14" s="17" t="e">
        <f>SQRT(((ABS(O14-#REF!)/#REF!)))</f>
        <v>#REF!</v>
      </c>
    </row>
    <row r="15" spans="1:30">
      <c r="A15" s="344" t="s">
        <v>59</v>
      </c>
      <c r="B15" s="348" t="s">
        <v>112</v>
      </c>
      <c r="C15" s="96" t="s">
        <v>185</v>
      </c>
      <c r="D15" s="106" t="s">
        <v>96</v>
      </c>
      <c r="E15" s="356">
        <v>13.223847782622469</v>
      </c>
      <c r="F15" s="352">
        <v>1.8431999999999999</v>
      </c>
      <c r="G15" s="352">
        <v>2.5643000000000002</v>
      </c>
      <c r="H15" s="352">
        <v>1.8139333333333334</v>
      </c>
      <c r="I15" s="352">
        <v>1.9585999999999999</v>
      </c>
      <c r="K15" s="278"/>
      <c r="M15" s="40"/>
      <c r="N15" s="40"/>
      <c r="O15" s="40"/>
      <c r="Q15" s="17"/>
      <c r="R15" s="17"/>
      <c r="S15" s="17"/>
      <c r="V15" s="17"/>
      <c r="W15" s="17"/>
      <c r="X15" s="17"/>
      <c r="AB15" s="17" t="e">
        <f>SQRT(((ABS(M15-#REF!)/#REF!)))</f>
        <v>#REF!</v>
      </c>
      <c r="AC15" s="17" t="e">
        <f>SQRT(((ABS(N15-#REF!)/#REF!)))</f>
        <v>#REF!</v>
      </c>
      <c r="AD15" s="17" t="e">
        <f>SQRT(((ABS(O15-#REF!)/#REF!)))</f>
        <v>#REF!</v>
      </c>
    </row>
    <row r="16" spans="1:30">
      <c r="A16" s="344" t="s">
        <v>60</v>
      </c>
      <c r="B16" s="348" t="s">
        <v>112</v>
      </c>
      <c r="C16" s="96" t="s">
        <v>185</v>
      </c>
      <c r="D16" s="106" t="s">
        <v>96</v>
      </c>
      <c r="E16" s="356">
        <v>12.190268421750883</v>
      </c>
      <c r="F16" s="352">
        <v>1.9276499999999999</v>
      </c>
      <c r="G16" s="352">
        <v>2.4944500000000001</v>
      </c>
      <c r="H16" s="352">
        <v>1.8211166666666667</v>
      </c>
      <c r="I16" s="352">
        <v>1.9240333333333333</v>
      </c>
      <c r="K16" s="278"/>
      <c r="M16" s="40"/>
      <c r="N16" s="40"/>
      <c r="O16" s="40"/>
      <c r="P16" t="s">
        <v>252</v>
      </c>
      <c r="Q16" s="17">
        <f>SUM(Q2:Q15)</f>
        <v>0.50782596248901446</v>
      </c>
      <c r="R16" s="17">
        <f>SUM(R2:R15)</f>
        <v>2.4061388851490388</v>
      </c>
      <c r="S16" s="17">
        <f>SUM(S2:S15)</f>
        <v>0.75422256993220316</v>
      </c>
      <c r="T16" s="17" t="s">
        <v>266</v>
      </c>
      <c r="V16" s="17">
        <f>SUM(V2:V15)</f>
        <v>0.29550517729766912</v>
      </c>
      <c r="W16" s="17">
        <f>SUM(W2:W15)</f>
        <v>0.95454643408114903</v>
      </c>
      <c r="X16" s="17">
        <f>SUM(X2:X15)</f>
        <v>0.42085390344193963</v>
      </c>
      <c r="Y16" s="17">
        <f>SUM(V16:X16)</f>
        <v>1.6709055148207579</v>
      </c>
      <c r="AB16" s="17" t="e">
        <f>SUM(AB2:AB15)</f>
        <v>#REF!</v>
      </c>
      <c r="AC16" s="17" t="e">
        <f>SUM(AC2:AC15)</f>
        <v>#REF!</v>
      </c>
      <c r="AD16" s="17" t="e">
        <f>SUM(AD2:AD15)</f>
        <v>#REF!</v>
      </c>
    </row>
    <row r="17" spans="1:31">
      <c r="A17" s="344" t="s">
        <v>61</v>
      </c>
      <c r="B17" s="348" t="s">
        <v>112</v>
      </c>
      <c r="C17" s="96" t="s">
        <v>185</v>
      </c>
      <c r="D17" s="106" t="s">
        <v>96</v>
      </c>
      <c r="E17" s="356">
        <v>15.176653953615338</v>
      </c>
      <c r="F17" s="352">
        <v>1.7663833333333336</v>
      </c>
      <c r="G17" s="352">
        <v>2.6574999999999998</v>
      </c>
      <c r="H17" s="352">
        <v>1.6548166666666666</v>
      </c>
      <c r="I17" s="352">
        <v>1.9536666666666669</v>
      </c>
      <c r="K17" s="274"/>
    </row>
    <row r="18" spans="1:31">
      <c r="A18" s="344" t="s">
        <v>62</v>
      </c>
      <c r="B18" s="348" t="s">
        <v>109</v>
      </c>
      <c r="C18" s="96" t="s">
        <v>183</v>
      </c>
      <c r="D18" s="106" t="s">
        <v>96</v>
      </c>
      <c r="E18" s="356">
        <v>14.1074505680656</v>
      </c>
      <c r="F18" s="352">
        <v>1.9028</v>
      </c>
      <c r="G18" s="352">
        <v>2.67035</v>
      </c>
      <c r="H18" s="352">
        <v>1.7659666666666667</v>
      </c>
      <c r="I18" s="352">
        <v>1.8888833333333332</v>
      </c>
      <c r="K18" s="274"/>
      <c r="AE18" s="17" t="e">
        <f>SUM(AB16:AD16)</f>
        <v>#REF!</v>
      </c>
    </row>
    <row r="19" spans="1:31">
      <c r="A19" s="344" t="s">
        <v>63</v>
      </c>
      <c r="B19" s="348" t="s">
        <v>109</v>
      </c>
      <c r="C19" s="96" t="s">
        <v>183</v>
      </c>
      <c r="D19" s="106" t="s">
        <v>96</v>
      </c>
      <c r="E19" s="356">
        <v>15.051404867421686</v>
      </c>
      <c r="F19" s="352">
        <v>1.73695</v>
      </c>
      <c r="G19" s="352">
        <v>2.5471833333333329</v>
      </c>
      <c r="H19" s="352">
        <v>1.5366000000000002</v>
      </c>
      <c r="I19" s="352">
        <v>1.6942666666666666</v>
      </c>
      <c r="K19" s="278"/>
      <c r="M19" s="235">
        <v>2.2550499999999998</v>
      </c>
      <c r="N19" s="235">
        <v>2.5047500000000005</v>
      </c>
      <c r="O19" s="235">
        <v>2.2757000000000005</v>
      </c>
      <c r="P19" s="235">
        <v>2.3615666666666666</v>
      </c>
      <c r="S19" t="s">
        <v>246</v>
      </c>
      <c r="T19" t="s">
        <v>247</v>
      </c>
      <c r="U19" t="s">
        <v>250</v>
      </c>
    </row>
    <row r="20" spans="1:31">
      <c r="A20" s="401" t="s">
        <v>24</v>
      </c>
      <c r="B20" s="405" t="s">
        <v>89</v>
      </c>
      <c r="C20" s="118" t="s">
        <v>189</v>
      </c>
      <c r="D20" s="119" t="s">
        <v>90</v>
      </c>
      <c r="E20" s="413">
        <v>13.963099839196577</v>
      </c>
      <c r="F20" s="409">
        <v>1.7803333333333333</v>
      </c>
      <c r="G20" s="409">
        <v>2.4966166666666663</v>
      </c>
      <c r="H20" s="409">
        <v>1.7042166666666669</v>
      </c>
      <c r="I20" s="409">
        <v>1.8886499999999999</v>
      </c>
      <c r="K20" s="274"/>
      <c r="L20" s="235">
        <v>3.4929511985013582</v>
      </c>
      <c r="M20" s="235">
        <v>2.1345333333333336</v>
      </c>
      <c r="N20" s="235">
        <v>2.5666125000000002</v>
      </c>
      <c r="O20" s="235">
        <v>2.1819666666666668</v>
      </c>
      <c r="P20" s="235">
        <v>2.3399666666666668</v>
      </c>
      <c r="Q20" s="17">
        <v>1.97</v>
      </c>
      <c r="R20" s="17">
        <v>0</v>
      </c>
      <c r="S20" s="40">
        <f t="shared" ref="S20:S36" si="9">$Q$20*(1-R20/100)+$L$4*(R20/100)</f>
        <v>1.97</v>
      </c>
      <c r="T20" s="40">
        <f t="shared" ref="T20:T36" si="10">$Q$20*(1-R20/100)+$L$5*(R20/100)</f>
        <v>1.97</v>
      </c>
      <c r="U20" s="40">
        <f t="shared" ref="U20:U36" si="11">$Q$20*(1-R20/100)+$L$6*(R20/100)</f>
        <v>1.97</v>
      </c>
    </row>
    <row r="21" spans="1:31">
      <c r="A21" s="401" t="s">
        <v>25</v>
      </c>
      <c r="B21" s="405" t="s">
        <v>89</v>
      </c>
      <c r="C21" s="118" t="s">
        <v>189</v>
      </c>
      <c r="D21" s="119" t="s">
        <v>90</v>
      </c>
      <c r="E21" s="413">
        <v>10.217418078809521</v>
      </c>
      <c r="F21" s="409">
        <v>1.8515833333333334</v>
      </c>
      <c r="G21" s="409">
        <v>2.3852333333333333</v>
      </c>
      <c r="H21" s="409">
        <v>1.6576833333333334</v>
      </c>
      <c r="I21" s="409">
        <v>1.9000666666666666</v>
      </c>
      <c r="K21" s="278"/>
      <c r="L21" s="235">
        <v>6.3211309958861799</v>
      </c>
      <c r="M21" s="235">
        <v>2.2322166666666665</v>
      </c>
      <c r="N21" s="235">
        <v>2.4220000000000002</v>
      </c>
      <c r="O21" s="235">
        <v>2.2004666666666663</v>
      </c>
      <c r="P21" s="235">
        <v>2.3077999999999999</v>
      </c>
      <c r="R21" s="17">
        <v>1</v>
      </c>
      <c r="S21" s="40">
        <f t="shared" si="9"/>
        <v>1.9503123999999998</v>
      </c>
      <c r="T21" s="40">
        <f t="shared" si="10"/>
        <v>1.9922</v>
      </c>
      <c r="U21" s="40">
        <f t="shared" si="11"/>
        <v>1.9667999999999999</v>
      </c>
    </row>
    <row r="22" spans="1:31">
      <c r="A22" s="401" t="s">
        <v>26</v>
      </c>
      <c r="B22" s="405" t="s">
        <v>89</v>
      </c>
      <c r="C22" s="118" t="s">
        <v>189</v>
      </c>
      <c r="D22" s="119" t="s">
        <v>90</v>
      </c>
      <c r="E22" s="409">
        <v>9.01241594152979</v>
      </c>
      <c r="F22" s="409">
        <v>1.8363</v>
      </c>
      <c r="G22" s="409">
        <v>2.3677000000000001</v>
      </c>
      <c r="H22" s="409">
        <v>1.6819666666666666</v>
      </c>
      <c r="I22" s="409">
        <v>1.8567666666666665</v>
      </c>
      <c r="K22" s="278"/>
      <c r="L22" s="235">
        <v>4.5598309485663728</v>
      </c>
      <c r="R22" s="17">
        <v>2</v>
      </c>
      <c r="S22" s="40">
        <f t="shared" si="9"/>
        <v>1.9306247999999999</v>
      </c>
      <c r="T22" s="40">
        <f t="shared" si="10"/>
        <v>2.0143999999999997</v>
      </c>
      <c r="U22" s="40">
        <f t="shared" si="11"/>
        <v>1.9635999999999998</v>
      </c>
    </row>
    <row r="23" spans="1:31">
      <c r="A23" s="432" t="s">
        <v>27</v>
      </c>
      <c r="B23" s="436" t="s">
        <v>91</v>
      </c>
      <c r="C23" s="93" t="s">
        <v>181</v>
      </c>
      <c r="D23" s="103" t="s">
        <v>92</v>
      </c>
      <c r="E23" s="444">
        <v>10.157780680401382</v>
      </c>
      <c r="F23" s="440">
        <v>1.8855</v>
      </c>
      <c r="G23" s="440">
        <v>2.36205</v>
      </c>
      <c r="H23" s="440">
        <v>1.7777500000000002</v>
      </c>
      <c r="I23" s="440">
        <v>1.7293333333333332</v>
      </c>
      <c r="K23" s="274"/>
      <c r="R23" s="17">
        <v>3</v>
      </c>
      <c r="S23" s="40">
        <f t="shared" si="9"/>
        <v>1.9109371999999998</v>
      </c>
      <c r="T23" s="40">
        <f t="shared" si="10"/>
        <v>2.0366</v>
      </c>
      <c r="U23" s="40">
        <f t="shared" si="11"/>
        <v>1.9603999999999999</v>
      </c>
    </row>
    <row r="24" spans="1:31">
      <c r="A24" s="432" t="s">
        <v>56</v>
      </c>
      <c r="B24" s="436" t="s">
        <v>110</v>
      </c>
      <c r="C24" s="93" t="s">
        <v>184</v>
      </c>
      <c r="D24" s="103" t="s">
        <v>92</v>
      </c>
      <c r="E24" s="440">
        <v>9.6611597604646153</v>
      </c>
      <c r="F24" s="440">
        <v>1.9209499999999999</v>
      </c>
      <c r="G24" s="440">
        <v>2.3746166666666664</v>
      </c>
      <c r="H24" s="440">
        <v>1.7823166666666665</v>
      </c>
      <c r="I24" s="440">
        <v>1.7256499999999999</v>
      </c>
      <c r="K24" s="274"/>
      <c r="L24" s="235">
        <v>1.8</v>
      </c>
      <c r="M24" s="17">
        <v>0.88869608595072802</v>
      </c>
      <c r="N24" s="17">
        <v>2.7796005478402126</v>
      </c>
      <c r="O24" s="17"/>
      <c r="R24" s="17">
        <v>4</v>
      </c>
      <c r="S24" s="40">
        <f t="shared" si="9"/>
        <v>1.8912496000000001</v>
      </c>
      <c r="T24" s="40">
        <f t="shared" si="10"/>
        <v>2.0588000000000002</v>
      </c>
      <c r="U24" s="40">
        <f t="shared" si="11"/>
        <v>1.9572000000000001</v>
      </c>
    </row>
    <row r="25" spans="1:31">
      <c r="A25" s="432" t="s">
        <v>65</v>
      </c>
      <c r="B25" s="436" t="s">
        <v>114</v>
      </c>
      <c r="C25" s="93" t="s">
        <v>171</v>
      </c>
      <c r="D25" s="103" t="s">
        <v>92</v>
      </c>
      <c r="E25" s="444">
        <v>8.5219093683422393</v>
      </c>
      <c r="F25" s="440">
        <v>2.0155500000000002</v>
      </c>
      <c r="G25" s="440">
        <v>2.2574666666666667</v>
      </c>
      <c r="H25" s="440">
        <v>1.8397000000000001</v>
      </c>
      <c r="I25" s="440">
        <v>1.7379166666666663</v>
      </c>
      <c r="K25" s="316"/>
      <c r="L25" s="235">
        <v>1.9</v>
      </c>
      <c r="M25" s="17">
        <v>0.65291700606520209</v>
      </c>
      <c r="N25" s="17">
        <v>1.9952978061327007</v>
      </c>
      <c r="O25" s="17"/>
      <c r="R25" s="17">
        <v>5</v>
      </c>
      <c r="S25" s="40">
        <f t="shared" si="9"/>
        <v>1.8715619999999999</v>
      </c>
      <c r="T25" s="40">
        <f t="shared" si="10"/>
        <v>2.081</v>
      </c>
      <c r="U25" s="40">
        <f t="shared" si="11"/>
        <v>1.954</v>
      </c>
    </row>
    <row r="26" spans="1:31">
      <c r="A26" s="432" t="s">
        <v>66</v>
      </c>
      <c r="B26" s="436" t="s">
        <v>114</v>
      </c>
      <c r="C26" s="93" t="s">
        <v>171</v>
      </c>
      <c r="D26" s="103" t="s">
        <v>92</v>
      </c>
      <c r="E26" s="444">
        <v>10.281934695919556</v>
      </c>
      <c r="F26" s="440">
        <v>1.8828833333333332</v>
      </c>
      <c r="G26" s="440">
        <v>2.4108833333333335</v>
      </c>
      <c r="H26" s="440">
        <v>1.8021833333333332</v>
      </c>
      <c r="I26" s="440">
        <v>1.8746666666666669</v>
      </c>
      <c r="K26" s="316"/>
      <c r="L26" s="235">
        <v>1.97</v>
      </c>
      <c r="M26" s="17">
        <v>0.75422256993220316</v>
      </c>
      <c r="N26" s="17">
        <v>1.6709055148207579</v>
      </c>
      <c r="O26" s="17"/>
      <c r="R26" s="17">
        <v>6</v>
      </c>
      <c r="S26" s="40">
        <f t="shared" si="9"/>
        <v>1.8518743999999998</v>
      </c>
      <c r="T26" s="40">
        <f t="shared" si="10"/>
        <v>2.1031999999999997</v>
      </c>
      <c r="U26" s="40">
        <f t="shared" si="11"/>
        <v>1.9507999999999999</v>
      </c>
    </row>
    <row r="27" spans="1:31">
      <c r="A27" s="432" t="s">
        <v>67</v>
      </c>
      <c r="B27" s="436" t="s">
        <v>114</v>
      </c>
      <c r="C27" s="93" t="s">
        <v>171</v>
      </c>
      <c r="D27" s="103" t="s">
        <v>92</v>
      </c>
      <c r="E27" s="444">
        <v>9.6630367029662683</v>
      </c>
      <c r="F27" s="440">
        <v>1.8347583333333333</v>
      </c>
      <c r="G27" s="440">
        <v>2.3851999999999998</v>
      </c>
      <c r="H27" s="440">
        <v>1.7119333333333333</v>
      </c>
      <c r="I27" s="440">
        <v>1.7305833333333334</v>
      </c>
      <c r="K27" s="311"/>
      <c r="L27" s="235">
        <v>2.02</v>
      </c>
      <c r="M27" s="17">
        <v>1.0250759253026174</v>
      </c>
      <c r="N27" s="17">
        <v>1.7049718641367191</v>
      </c>
      <c r="O27" s="17"/>
      <c r="R27" s="17">
        <v>7</v>
      </c>
      <c r="S27" s="40">
        <f t="shared" si="9"/>
        <v>1.8321867999999999</v>
      </c>
      <c r="T27" s="40">
        <f t="shared" si="10"/>
        <v>2.1254</v>
      </c>
      <c r="U27" s="40">
        <f t="shared" si="11"/>
        <v>1.9475999999999998</v>
      </c>
    </row>
    <row r="28" spans="1:31">
      <c r="A28" s="432" t="s">
        <v>68</v>
      </c>
      <c r="B28" s="436" t="s">
        <v>114</v>
      </c>
      <c r="C28" s="93" t="s">
        <v>171</v>
      </c>
      <c r="D28" s="103" t="s">
        <v>92</v>
      </c>
      <c r="E28" s="444">
        <v>11.716540445138877</v>
      </c>
      <c r="F28" s="440">
        <v>1.9054666666666666</v>
      </c>
      <c r="G28" s="440">
        <v>2.385933333333333</v>
      </c>
      <c r="H28" s="440">
        <v>1.7135666666666669</v>
      </c>
      <c r="I28" s="440">
        <v>1.7585666666666668</v>
      </c>
      <c r="K28" s="311"/>
      <c r="L28" s="235">
        <v>2.0499999999999998</v>
      </c>
      <c r="M28" s="17">
        <v>1.2633658651920179</v>
      </c>
      <c r="N28" s="17">
        <v>1.7870650756273769</v>
      </c>
      <c r="O28" s="17"/>
      <c r="R28" s="17">
        <v>8</v>
      </c>
      <c r="S28" s="40">
        <f t="shared" si="9"/>
        <v>1.8124992</v>
      </c>
      <c r="T28" s="40">
        <f t="shared" si="10"/>
        <v>2.1476000000000002</v>
      </c>
      <c r="U28" s="40">
        <f t="shared" si="11"/>
        <v>1.9443999999999999</v>
      </c>
    </row>
    <row r="29" spans="1:31">
      <c r="A29" s="432" t="s">
        <v>69</v>
      </c>
      <c r="B29" s="436" t="s">
        <v>114</v>
      </c>
      <c r="C29" s="93" t="s">
        <v>171</v>
      </c>
      <c r="D29" s="103" t="s">
        <v>92</v>
      </c>
      <c r="E29" s="444">
        <v>14.124975966160333</v>
      </c>
      <c r="F29" s="440">
        <v>1.7826999999999997</v>
      </c>
      <c r="G29" s="440">
        <v>2.4689333333333332</v>
      </c>
      <c r="H29" s="440">
        <v>1.5829</v>
      </c>
      <c r="I29" s="440">
        <v>1.6838500000000003</v>
      </c>
      <c r="K29" s="311"/>
      <c r="L29" s="235">
        <v>2.1</v>
      </c>
      <c r="M29" s="17">
        <v>1.6605157650076885</v>
      </c>
      <c r="N29" s="17">
        <v>2.0139052567477465</v>
      </c>
      <c r="O29" s="17"/>
      <c r="R29" s="17">
        <v>9</v>
      </c>
      <c r="S29" s="40">
        <f t="shared" si="9"/>
        <v>1.7928116000000001</v>
      </c>
      <c r="T29" s="40">
        <f t="shared" si="10"/>
        <v>2.1698</v>
      </c>
      <c r="U29" s="40">
        <f t="shared" si="11"/>
        <v>1.9412</v>
      </c>
    </row>
    <row r="30" spans="1:31">
      <c r="A30" s="432" t="s">
        <v>70</v>
      </c>
      <c r="B30" s="436" t="s">
        <v>114</v>
      </c>
      <c r="C30" s="93" t="s">
        <v>171</v>
      </c>
      <c r="D30" s="103" t="s">
        <v>92</v>
      </c>
      <c r="E30" s="444">
        <v>14.07397416299491</v>
      </c>
      <c r="F30" s="440">
        <v>1.8152833333333334</v>
      </c>
      <c r="G30" s="440">
        <v>2.5150999999999999</v>
      </c>
      <c r="H30" s="440">
        <v>1.69425</v>
      </c>
      <c r="I30" s="440">
        <v>1.9853500000000004</v>
      </c>
      <c r="K30" s="311"/>
      <c r="L30" s="235">
        <v>2.2999999999999998</v>
      </c>
      <c r="M30" s="17">
        <v>3.249115364270363</v>
      </c>
      <c r="N30" s="17">
        <v>3.4690838271629518</v>
      </c>
      <c r="O30" s="17"/>
      <c r="R30" s="17">
        <v>10</v>
      </c>
      <c r="S30" s="40">
        <f t="shared" si="9"/>
        <v>1.7731239999999999</v>
      </c>
      <c r="T30" s="40">
        <f t="shared" si="10"/>
        <v>2.1920000000000002</v>
      </c>
      <c r="U30" s="40">
        <f t="shared" si="11"/>
        <v>1.9379999999999999</v>
      </c>
    </row>
    <row r="31" spans="1:31" ht="16" thickBot="1">
      <c r="A31" s="465" t="s">
        <v>71</v>
      </c>
      <c r="B31" s="436" t="s">
        <v>114</v>
      </c>
      <c r="C31" s="137" t="s">
        <v>171</v>
      </c>
      <c r="D31" s="138" t="s">
        <v>92</v>
      </c>
      <c r="E31" s="476">
        <v>14.929216856195323</v>
      </c>
      <c r="F31" s="472">
        <v>1.9163166666666669</v>
      </c>
      <c r="G31" s="472">
        <v>2.623966666666667</v>
      </c>
      <c r="H31" s="472">
        <v>1.7516333333333334</v>
      </c>
      <c r="I31" s="472">
        <v>1.8537166666666665</v>
      </c>
      <c r="K31" s="316"/>
      <c r="L31" s="235">
        <v>2.4</v>
      </c>
      <c r="M31" s="17"/>
      <c r="N31" s="17"/>
      <c r="R31" s="17">
        <v>11</v>
      </c>
      <c r="S31" s="40">
        <f t="shared" si="9"/>
        <v>1.7534364</v>
      </c>
      <c r="T31" s="40">
        <f t="shared" si="10"/>
        <v>2.2141999999999999</v>
      </c>
      <c r="U31" s="40">
        <f t="shared" si="11"/>
        <v>1.9348000000000001</v>
      </c>
    </row>
    <row r="32" spans="1:31">
      <c r="K32" s="316"/>
      <c r="R32" s="17">
        <v>12</v>
      </c>
      <c r="S32" s="40">
        <f t="shared" si="9"/>
        <v>1.7337488000000001</v>
      </c>
      <c r="T32" s="40">
        <f t="shared" si="10"/>
        <v>2.2364000000000002</v>
      </c>
      <c r="U32" s="40">
        <f t="shared" si="11"/>
        <v>1.9316</v>
      </c>
    </row>
    <row r="33" spans="11:21">
      <c r="K33" s="316"/>
      <c r="R33" s="17">
        <v>13</v>
      </c>
      <c r="S33" s="40">
        <f t="shared" si="9"/>
        <v>1.7140612</v>
      </c>
      <c r="T33" s="40">
        <f t="shared" si="10"/>
        <v>2.2585999999999999</v>
      </c>
      <c r="U33" s="40">
        <f t="shared" si="11"/>
        <v>1.9283999999999999</v>
      </c>
    </row>
    <row r="34" spans="11:21">
      <c r="K34" s="311"/>
      <c r="R34" s="17">
        <v>14</v>
      </c>
      <c r="S34" s="40">
        <f t="shared" si="9"/>
        <v>1.6943736</v>
      </c>
      <c r="T34" s="40">
        <f t="shared" si="10"/>
        <v>2.2808000000000002</v>
      </c>
      <c r="U34" s="40">
        <f t="shared" si="11"/>
        <v>1.9252</v>
      </c>
    </row>
    <row r="35" spans="11:21">
      <c r="K35" s="311"/>
      <c r="R35" s="17">
        <v>15</v>
      </c>
      <c r="S35" s="40">
        <f t="shared" si="9"/>
        <v>1.6746859999999999</v>
      </c>
      <c r="T35" s="40">
        <f t="shared" si="10"/>
        <v>2.3029999999999999</v>
      </c>
      <c r="U35" s="40">
        <f t="shared" si="11"/>
        <v>1.9219999999999999</v>
      </c>
    </row>
    <row r="36" spans="11:21">
      <c r="K36" s="311"/>
      <c r="R36" s="17">
        <v>16</v>
      </c>
      <c r="S36" s="40">
        <f t="shared" si="9"/>
        <v>1.6549983999999998</v>
      </c>
      <c r="T36" s="40">
        <f t="shared" si="10"/>
        <v>2.3251999999999997</v>
      </c>
      <c r="U36" s="40">
        <f t="shared" si="11"/>
        <v>1.9187999999999998</v>
      </c>
    </row>
    <row r="37" spans="11:21">
      <c r="K37" s="311"/>
    </row>
    <row r="38" spans="11:21">
      <c r="K38" s="311"/>
    </row>
    <row r="39" spans="11:21">
      <c r="K39" s="316"/>
    </row>
    <row r="40" spans="11:21">
      <c r="K40" s="316"/>
    </row>
    <row r="41" spans="11:21">
      <c r="K41" s="311"/>
    </row>
    <row r="42" spans="11:21">
      <c r="K42" s="311"/>
    </row>
    <row r="43" spans="11:21">
      <c r="K43" s="352"/>
    </row>
    <row r="44" spans="11:21">
      <c r="K44" s="352"/>
    </row>
    <row r="45" spans="11:21">
      <c r="K45" s="380"/>
    </row>
    <row r="46" spans="11:21">
      <c r="K46" s="356"/>
    </row>
    <row r="47" spans="11:21">
      <c r="K47" s="356"/>
    </row>
    <row r="48" spans="11:21">
      <c r="K48" s="356"/>
    </row>
    <row r="49" spans="11:11">
      <c r="K49" s="356"/>
    </row>
    <row r="50" spans="11:11">
      <c r="K50" s="356"/>
    </row>
    <row r="51" spans="11:11">
      <c r="K51" s="356"/>
    </row>
    <row r="52" spans="11:11">
      <c r="K52" s="413"/>
    </row>
    <row r="53" spans="11:11">
      <c r="K53" s="413"/>
    </row>
    <row r="54" spans="11:11">
      <c r="K54" s="409"/>
    </row>
    <row r="55" spans="11:11">
      <c r="K55" s="444"/>
    </row>
    <row r="56" spans="11:11">
      <c r="K56" s="440"/>
    </row>
    <row r="57" spans="11:11">
      <c r="K57" s="444"/>
    </row>
    <row r="58" spans="11:11">
      <c r="K58" s="444"/>
    </row>
    <row r="59" spans="11:11">
      <c r="K59" s="444"/>
    </row>
    <row r="60" spans="11:11">
      <c r="K60" s="444"/>
    </row>
    <row r="61" spans="11:11">
      <c r="K61" s="444"/>
    </row>
    <row r="62" spans="11:11">
      <c r="K62" s="444"/>
    </row>
    <row r="63" spans="11:11">
      <c r="K63" s="444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8B9A3E-9F91-3D44-B617-B7BF49B453FD}">
  <dimension ref="A1:AE63"/>
  <sheetViews>
    <sheetView topLeftCell="G21" zoomScale="75" workbookViewId="0">
      <selection activeCell="Q21" sqref="Q21"/>
    </sheetView>
  </sheetViews>
  <sheetFormatPr baseColWidth="10" defaultRowHeight="15"/>
  <sheetData>
    <row r="1" spans="1:30" ht="51" thickBot="1">
      <c r="A1" s="142"/>
      <c r="B1" s="143" t="s">
        <v>207</v>
      </c>
      <c r="C1" s="87" t="s">
        <v>204</v>
      </c>
      <c r="D1" s="89" t="s">
        <v>206</v>
      </c>
      <c r="E1" s="145" t="s">
        <v>158</v>
      </c>
      <c r="F1" s="146" t="s">
        <v>133</v>
      </c>
      <c r="G1" s="146" t="s">
        <v>133</v>
      </c>
      <c r="H1" s="146" t="s">
        <v>265</v>
      </c>
      <c r="I1" s="146" t="s">
        <v>133</v>
      </c>
      <c r="K1" s="498"/>
      <c r="L1" t="s">
        <v>249</v>
      </c>
      <c r="M1" t="s">
        <v>246</v>
      </c>
      <c r="N1" t="s">
        <v>247</v>
      </c>
      <c r="O1" t="s">
        <v>250</v>
      </c>
      <c r="P1" t="s">
        <v>251</v>
      </c>
      <c r="Q1" t="s">
        <v>246</v>
      </c>
      <c r="R1" t="s">
        <v>247</v>
      </c>
      <c r="S1" t="s">
        <v>250</v>
      </c>
      <c r="U1" t="s">
        <v>253</v>
      </c>
      <c r="V1" t="s">
        <v>246</v>
      </c>
      <c r="W1" t="s">
        <v>247</v>
      </c>
      <c r="X1" t="s">
        <v>250</v>
      </c>
      <c r="AA1" t="s">
        <v>254</v>
      </c>
      <c r="AB1" t="s">
        <v>246</v>
      </c>
      <c r="AC1" t="s">
        <v>247</v>
      </c>
      <c r="AD1" t="s">
        <v>250</v>
      </c>
    </row>
    <row r="2" spans="1:30" ht="16" thickBot="1">
      <c r="A2" s="161" t="s">
        <v>18</v>
      </c>
      <c r="B2" s="165" t="s">
        <v>167</v>
      </c>
      <c r="C2" s="166" t="s">
        <v>174</v>
      </c>
      <c r="D2" s="167" t="s">
        <v>20</v>
      </c>
      <c r="E2" s="171">
        <v>9.7999793438220664</v>
      </c>
      <c r="F2" s="171">
        <v>2.0619000000000001</v>
      </c>
      <c r="G2" s="171">
        <v>2.5797833333333333</v>
      </c>
      <c r="H2" s="171">
        <v>2.0644499999999999</v>
      </c>
      <c r="I2" s="171">
        <v>2.4111499999999997</v>
      </c>
      <c r="K2" s="40"/>
      <c r="L2" s="274">
        <v>1.95</v>
      </c>
      <c r="M2" s="40">
        <f>$L$2*(1-E20/100)+$L$4*(E20/100)</f>
        <v>1.6778926955736726</v>
      </c>
      <c r="N2" s="40">
        <f>$L$2*(1-E20/100)+$L$5*(E20/100)</f>
        <v>2.2627734363980032</v>
      </c>
      <c r="O2" s="40">
        <f>$L$2*(1-E20/100)+$L$6*(E20/100)</f>
        <v>1.90811070048241</v>
      </c>
      <c r="Q2" s="17">
        <f>ABS(M2-H20)</f>
        <v>2.6323971092994336E-2</v>
      </c>
      <c r="R2" s="17">
        <f>ABS(N2-G20)</f>
        <v>0.23384323026866305</v>
      </c>
      <c r="S2" s="17">
        <f>ABS(O2-I20)</f>
        <v>1.9460700482410109E-2</v>
      </c>
      <c r="V2" s="17">
        <f>SQRT((((M2-H20)/H20))^2)</f>
        <v>1.54463758088238E-2</v>
      </c>
      <c r="W2" s="17">
        <f>SQRT((((N2-G20)/G20))^2)</f>
        <v>9.3664050789533743E-2</v>
      </c>
      <c r="X2" s="17">
        <f>SQRT((((O2-I20)/I20))^2)</f>
        <v>1.0304026941153793E-2</v>
      </c>
      <c r="AB2" s="17" t="e">
        <f>SQRT(((ABS(M2-#REF!)/#REF!)))</f>
        <v>#REF!</v>
      </c>
      <c r="AC2" s="17" t="e">
        <f>SQRT(((ABS(N2-#REF!)/#REF!)))</f>
        <v>#REF!</v>
      </c>
      <c r="AD2" s="17" t="e">
        <f>SQRT(((ABS(O2-#REF!)/#REF!)))</f>
        <v>#REF!</v>
      </c>
    </row>
    <row r="3" spans="1:30" ht="16" thickBot="1">
      <c r="A3" s="2" t="s">
        <v>19</v>
      </c>
      <c r="B3" s="86" t="s">
        <v>168</v>
      </c>
      <c r="C3" s="91" t="s">
        <v>169</v>
      </c>
      <c r="D3" s="167" t="s">
        <v>20</v>
      </c>
      <c r="E3" s="57">
        <v>12.346385973372316</v>
      </c>
      <c r="F3" s="40">
        <v>2.0574833333333333</v>
      </c>
      <c r="G3" s="40">
        <v>2.7606625000000005</v>
      </c>
      <c r="H3" s="40">
        <v>2.1608499999999999</v>
      </c>
      <c r="I3" s="40">
        <v>2.4798999999999998</v>
      </c>
      <c r="K3" s="57"/>
      <c r="M3" s="40">
        <f t="shared" ref="M3:M4" si="0">$L$2*(1-E21/100)+$L$4*(E21/100)</f>
        <v>1.7508870434473918</v>
      </c>
      <c r="N3" s="40">
        <f t="shared" ref="N3:N4" si="1">$L$2*(1-E21/100)+$L$5*(E21/100)</f>
        <v>2.1788701649653337</v>
      </c>
      <c r="O3" s="40">
        <f t="shared" ref="O3:O4" si="2">$L$2*(1-E21/100)+$L$6*(E21/100)</f>
        <v>1.9193477457635715</v>
      </c>
      <c r="Q3" s="17">
        <f t="shared" ref="Q3:Q4" si="3">ABS(M3-H21)</f>
        <v>9.3203710114058369E-2</v>
      </c>
      <c r="R3" s="17">
        <f t="shared" ref="R3:R4" si="4">ABS(N3-G21)</f>
        <v>0.20636316836799962</v>
      </c>
      <c r="S3" s="17">
        <f t="shared" ref="S3:S4" si="5">ABS(O3-I21)</f>
        <v>1.9281079096904907E-2</v>
      </c>
      <c r="V3" s="17">
        <f t="shared" ref="V3:V4" si="6">SQRT((((M3-H21)/H21))^2)</f>
        <v>5.6225280329410543E-2</v>
      </c>
      <c r="W3" s="17">
        <f t="shared" ref="W3:W4" si="7">SQRT((((N3-G21)/G21))^2)</f>
        <v>8.6516973196752084E-2</v>
      </c>
      <c r="X3" s="17">
        <f t="shared" ref="X3:X4" si="8">SQRT((((O3-I21)/I21))^2)</f>
        <v>1.0147580311342537E-2</v>
      </c>
      <c r="AB3" s="17" t="e">
        <f>SQRT(((ABS(M3-#REF!)/#REF!)))</f>
        <v>#REF!</v>
      </c>
      <c r="AC3" s="17" t="e">
        <f>SQRT(((ABS(N3-#REF!)/#REF!)))</f>
        <v>#REF!</v>
      </c>
      <c r="AD3" s="17" t="e">
        <f>SQRT(((ABS(O3-#REF!)/#REF!)))</f>
        <v>#REF!</v>
      </c>
    </row>
    <row r="4" spans="1:30" ht="16" thickBot="1">
      <c r="A4" s="84" t="s">
        <v>21</v>
      </c>
      <c r="B4" s="195" t="s">
        <v>167</v>
      </c>
      <c r="C4" s="91" t="s">
        <v>174</v>
      </c>
      <c r="D4" s="167" t="s">
        <v>20</v>
      </c>
      <c r="E4" s="40">
        <v>9.8295159962182002</v>
      </c>
      <c r="F4" s="40">
        <v>2.1716833333333332</v>
      </c>
      <c r="G4" s="40">
        <v>2.693316666666667</v>
      </c>
      <c r="H4" s="40">
        <v>2.2105333333333332</v>
      </c>
      <c r="I4" s="40">
        <v>2.3950333333333336</v>
      </c>
      <c r="K4" s="40"/>
      <c r="L4">
        <v>1.24E-3</v>
      </c>
      <c r="M4" s="40">
        <f t="shared" si="0"/>
        <v>1.774369643097844</v>
      </c>
      <c r="N4" s="40">
        <f t="shared" si="1"/>
        <v>2.1518781170902672</v>
      </c>
      <c r="O4" s="40">
        <f t="shared" si="2"/>
        <v>1.9229627521754105</v>
      </c>
      <c r="Q4" s="17">
        <f t="shared" si="3"/>
        <v>9.2402976431177342E-2</v>
      </c>
      <c r="R4" s="17">
        <f t="shared" si="4"/>
        <v>0.21582188290973292</v>
      </c>
      <c r="S4" s="17">
        <f t="shared" si="5"/>
        <v>6.6196085508744007E-2</v>
      </c>
      <c r="V4" s="17">
        <f t="shared" si="6"/>
        <v>5.4937459976125577E-2</v>
      </c>
      <c r="W4" s="17">
        <f t="shared" si="7"/>
        <v>9.1152545892525624E-2</v>
      </c>
      <c r="X4" s="17">
        <f t="shared" si="8"/>
        <v>3.5651267710218849E-2</v>
      </c>
      <c r="AB4" s="17" t="e">
        <f>SQRT(((ABS(M4-#REF!)/#REF!)))</f>
        <v>#REF!</v>
      </c>
      <c r="AC4" s="17" t="e">
        <f>SQRT(((ABS(N4-#REF!)/#REF!)))</f>
        <v>#REF!</v>
      </c>
      <c r="AD4" s="17" t="e">
        <f>SQRT(((ABS(O4-#REF!)/#REF!)))</f>
        <v>#REF!</v>
      </c>
    </row>
    <row r="5" spans="1:30" ht="16" thickBot="1">
      <c r="A5" s="20" t="s">
        <v>83</v>
      </c>
      <c r="B5" s="200" t="s">
        <v>118</v>
      </c>
      <c r="C5" s="201" t="s">
        <v>175</v>
      </c>
      <c r="D5" s="202" t="s">
        <v>205</v>
      </c>
      <c r="E5" s="206">
        <v>1.7724100614620815</v>
      </c>
      <c r="F5" s="206">
        <v>2.1694833333333339</v>
      </c>
      <c r="G5" s="206">
        <v>2.37365</v>
      </c>
      <c r="H5" s="206">
        <v>2.2037666666666667</v>
      </c>
      <c r="I5" s="206">
        <v>2.3855333333333331</v>
      </c>
      <c r="K5" s="40"/>
      <c r="L5" s="40">
        <v>4.1900000000000004</v>
      </c>
      <c r="M5" s="40"/>
      <c r="N5" s="40"/>
      <c r="O5" s="40"/>
      <c r="Q5" s="17"/>
      <c r="R5" s="17"/>
      <c r="S5" s="17"/>
      <c r="V5" s="17"/>
      <c r="W5" s="17"/>
      <c r="X5" s="17"/>
      <c r="AB5" s="17" t="e">
        <f>SQRT(((ABS(M5-#REF!)/#REF!)))</f>
        <v>#REF!</v>
      </c>
      <c r="AC5" s="17" t="e">
        <f>SQRT(((ABS(N5-#REF!)/#REF!)))</f>
        <v>#REF!</v>
      </c>
      <c r="AD5" s="17" t="e">
        <f>SQRT(((ABS(O5-#REF!)/#REF!)))</f>
        <v>#REF!</v>
      </c>
    </row>
    <row r="6" spans="1:30">
      <c r="A6" s="228" t="s">
        <v>86</v>
      </c>
      <c r="B6" s="232" t="s">
        <v>173</v>
      </c>
      <c r="C6" s="98" t="s">
        <v>176</v>
      </c>
      <c r="D6" s="108" t="s">
        <v>85</v>
      </c>
      <c r="E6" s="235">
        <v>3.4929511985013582</v>
      </c>
      <c r="F6" s="235">
        <v>2.2550499999999998</v>
      </c>
      <c r="G6" s="235">
        <v>2.5047500000000005</v>
      </c>
      <c r="H6" s="235">
        <v>2.2757000000000005</v>
      </c>
      <c r="I6" s="235">
        <v>2.3615666666666666</v>
      </c>
      <c r="K6" s="235"/>
      <c r="L6" s="235">
        <v>1.65</v>
      </c>
      <c r="M6" s="40"/>
      <c r="N6" s="40"/>
      <c r="O6" s="40"/>
      <c r="Q6" s="17"/>
      <c r="R6" s="17"/>
      <c r="S6" s="17"/>
      <c r="V6" s="17"/>
      <c r="W6" s="17"/>
      <c r="X6" s="17"/>
      <c r="AB6" s="17" t="e">
        <f>SQRT(((ABS(M6-#REF!)/#REF!)))</f>
        <v>#REF!</v>
      </c>
      <c r="AC6" s="17" t="e">
        <f>SQRT(((ABS(N6-#REF!)/#REF!)))</f>
        <v>#REF!</v>
      </c>
      <c r="AD6" s="17" t="e">
        <f>SQRT(((ABS(O6-#REF!)/#REF!)))</f>
        <v>#REF!</v>
      </c>
    </row>
    <row r="7" spans="1:30">
      <c r="A7" s="257" t="s">
        <v>87</v>
      </c>
      <c r="B7" s="261" t="s">
        <v>173</v>
      </c>
      <c r="C7" s="98" t="s">
        <v>176</v>
      </c>
      <c r="D7" s="108" t="s">
        <v>85</v>
      </c>
      <c r="E7" s="235">
        <v>6.3211309958861799</v>
      </c>
      <c r="F7" s="235">
        <v>2.1345333333333336</v>
      </c>
      <c r="G7" s="235">
        <v>2.5666125000000002</v>
      </c>
      <c r="H7" s="235">
        <v>2.1819666666666668</v>
      </c>
      <c r="I7" s="235">
        <v>2.3399666666666668</v>
      </c>
      <c r="K7" s="235"/>
      <c r="M7" s="40"/>
      <c r="N7" s="40"/>
      <c r="O7" s="40"/>
      <c r="Q7" s="17"/>
      <c r="R7" s="17"/>
      <c r="S7" s="17"/>
      <c r="V7" s="17"/>
      <c r="W7" s="17"/>
      <c r="X7" s="17"/>
      <c r="AB7" s="17" t="e">
        <f>SQRT(((ABS(M7-#REF!)/#REF!)))</f>
        <v>#REF!</v>
      </c>
      <c r="AC7" s="17" t="e">
        <f>SQRT(((ABS(N7-#REF!)/#REF!)))</f>
        <v>#REF!</v>
      </c>
      <c r="AD7" s="17" t="e">
        <f>SQRT(((ABS(O7-#REF!)/#REF!)))</f>
        <v>#REF!</v>
      </c>
    </row>
    <row r="8" spans="1:30">
      <c r="A8" s="257" t="s">
        <v>88</v>
      </c>
      <c r="B8" s="261" t="s">
        <v>199</v>
      </c>
      <c r="C8" s="98" t="s">
        <v>177</v>
      </c>
      <c r="D8" s="108" t="s">
        <v>85</v>
      </c>
      <c r="E8" s="235">
        <v>4.5598309485663728</v>
      </c>
      <c r="F8" s="235">
        <v>2.2322166666666665</v>
      </c>
      <c r="G8" s="235">
        <v>2.4220000000000002</v>
      </c>
      <c r="H8" s="235">
        <v>2.2004666666666663</v>
      </c>
      <c r="I8" s="235">
        <v>2.3077999999999999</v>
      </c>
      <c r="K8" s="235"/>
      <c r="L8" s="235">
        <v>1.6</v>
      </c>
      <c r="M8" s="40"/>
      <c r="N8" s="40"/>
      <c r="O8" s="40"/>
      <c r="Q8" s="17"/>
      <c r="R8" s="17"/>
      <c r="S8" s="17"/>
      <c r="V8" s="17"/>
      <c r="W8" s="17"/>
      <c r="X8" s="17"/>
      <c r="AB8" s="17" t="e">
        <f>SQRT(((ABS(M8-#REF!)/#REF!)))</f>
        <v>#REF!</v>
      </c>
      <c r="AC8" s="17" t="e">
        <f>SQRT(((ABS(N8-#REF!)/#REF!)))</f>
        <v>#REF!</v>
      </c>
      <c r="AD8" s="17" t="e">
        <f>SQRT(((ABS(O8-#REF!)/#REF!)))</f>
        <v>#REF!</v>
      </c>
    </row>
    <row r="9" spans="1:30">
      <c r="A9" s="2" t="s">
        <v>73</v>
      </c>
      <c r="B9" s="86" t="s">
        <v>172</v>
      </c>
      <c r="C9" s="97" t="s">
        <v>202</v>
      </c>
      <c r="D9" s="107" t="s">
        <v>23</v>
      </c>
      <c r="E9" s="57">
        <v>8.4173820474676155</v>
      </c>
      <c r="F9" s="40">
        <v>2.0429083333333331</v>
      </c>
      <c r="G9" s="40">
        <v>3.1152000000000002</v>
      </c>
      <c r="H9" s="40"/>
      <c r="I9" s="13"/>
      <c r="K9" s="57"/>
      <c r="L9" s="235">
        <v>1.9</v>
      </c>
      <c r="M9" s="40"/>
      <c r="N9" s="40"/>
      <c r="O9" s="40"/>
      <c r="Q9" s="17"/>
      <c r="R9" s="17"/>
      <c r="S9" s="17"/>
      <c r="V9" s="17"/>
      <c r="W9" s="17"/>
      <c r="X9" s="17"/>
      <c r="AB9" s="17" t="e">
        <f>SQRT(((ABS(M9-#REF!)/#REF!)))</f>
        <v>#REF!</v>
      </c>
      <c r="AC9" s="17" t="e">
        <f>SQRT(((ABS(N9-#REF!)/#REF!)))</f>
        <v>#REF!</v>
      </c>
      <c r="AD9" s="17" t="e">
        <f>SQRT(((ABS(O9-#REF!)/#REF!)))</f>
        <v>#REF!</v>
      </c>
    </row>
    <row r="10" spans="1:30">
      <c r="A10" s="2" t="s">
        <v>78</v>
      </c>
      <c r="B10" s="86" t="s">
        <v>116</v>
      </c>
      <c r="C10" s="97" t="s">
        <v>180</v>
      </c>
      <c r="D10" s="107" t="s">
        <v>23</v>
      </c>
      <c r="E10" s="40">
        <v>4.3852033191477195</v>
      </c>
      <c r="F10" s="40">
        <v>2.2579416666666665</v>
      </c>
      <c r="G10" s="40">
        <v>2.3987274999999997</v>
      </c>
      <c r="H10" s="40">
        <v>2.6418833333333334</v>
      </c>
      <c r="I10" s="40">
        <v>2.7131166666666666</v>
      </c>
      <c r="K10" s="40"/>
      <c r="M10" s="40"/>
      <c r="N10" s="40"/>
      <c r="O10" s="40"/>
      <c r="Q10" s="17"/>
      <c r="R10" s="17"/>
      <c r="S10" s="17"/>
      <c r="V10" s="17"/>
      <c r="W10" s="17"/>
      <c r="X10" s="17"/>
      <c r="AB10" s="17" t="e">
        <f>SQRT(((ABS(M10-#REF!)/#REF!)))</f>
        <v>#REF!</v>
      </c>
      <c r="AC10" s="17" t="e">
        <f>SQRT(((ABS(N10-#REF!)/#REF!)))</f>
        <v>#REF!</v>
      </c>
      <c r="AD10" s="17" t="e">
        <f>SQRT(((ABS(O10-#REF!)/#REF!)))</f>
        <v>#REF!</v>
      </c>
    </row>
    <row r="11" spans="1:30">
      <c r="A11" s="344" t="s">
        <v>30</v>
      </c>
      <c r="B11" s="348" t="s">
        <v>93</v>
      </c>
      <c r="C11" s="96" t="s">
        <v>186</v>
      </c>
      <c r="D11" s="106" t="s">
        <v>96</v>
      </c>
      <c r="E11" s="352">
        <v>9.8486137098145559</v>
      </c>
      <c r="F11" s="352">
        <v>1.84755</v>
      </c>
      <c r="G11" s="352">
        <v>2.3487833333333334</v>
      </c>
      <c r="H11" s="352">
        <v>1.7596666666666665</v>
      </c>
      <c r="I11" s="352">
        <v>1.7973333333333334</v>
      </c>
      <c r="K11" s="274"/>
      <c r="M11" s="40"/>
      <c r="N11" s="40"/>
      <c r="O11" s="40"/>
      <c r="Q11" s="17"/>
      <c r="R11" s="17"/>
      <c r="S11" s="17"/>
      <c r="V11" s="17"/>
      <c r="W11" s="17"/>
      <c r="X11" s="17"/>
      <c r="AB11" s="17"/>
      <c r="AC11" s="17"/>
      <c r="AD11" s="17"/>
    </row>
    <row r="12" spans="1:30">
      <c r="A12" s="344" t="s">
        <v>40</v>
      </c>
      <c r="B12" s="348" t="s">
        <v>192</v>
      </c>
      <c r="C12" s="96" t="s">
        <v>193</v>
      </c>
      <c r="D12" s="106" t="s">
        <v>96</v>
      </c>
      <c r="E12" s="352">
        <v>9.4488658824933687</v>
      </c>
      <c r="F12" s="352">
        <v>1.788216666666667</v>
      </c>
      <c r="G12" s="352">
        <v>2.4818499999999997</v>
      </c>
      <c r="H12" s="352">
        <v>1.7782666666666667</v>
      </c>
      <c r="I12" s="352">
        <v>1.7887666666666668</v>
      </c>
      <c r="K12" s="274"/>
      <c r="L12" t="s">
        <v>264</v>
      </c>
      <c r="M12" s="40"/>
      <c r="N12" s="40"/>
      <c r="O12" s="40"/>
      <c r="Q12" s="17"/>
      <c r="R12" s="17"/>
      <c r="S12" s="17"/>
      <c r="V12" s="17"/>
      <c r="W12" s="17"/>
      <c r="X12" s="17"/>
      <c r="AB12" s="17"/>
      <c r="AC12" s="17"/>
      <c r="AD12" s="17"/>
    </row>
    <row r="13" spans="1:30">
      <c r="A13" s="375" t="s">
        <v>57</v>
      </c>
      <c r="B13" s="376" t="s">
        <v>111</v>
      </c>
      <c r="C13" s="135" t="s">
        <v>197</v>
      </c>
      <c r="D13" s="136" t="s">
        <v>96</v>
      </c>
      <c r="E13" s="380">
        <v>3.4244811782275009</v>
      </c>
      <c r="F13" s="380">
        <v>1.9997333333333334</v>
      </c>
      <c r="G13" s="380">
        <v>2.3563499999999999</v>
      </c>
      <c r="H13" s="380">
        <v>1.9396166666666668</v>
      </c>
      <c r="I13" s="380">
        <v>1.8627833333333335</v>
      </c>
      <c r="K13" s="278"/>
      <c r="M13" s="40"/>
      <c r="N13" s="40"/>
      <c r="O13" s="40"/>
      <c r="Q13" s="17"/>
      <c r="R13" s="17"/>
      <c r="S13" s="17"/>
      <c r="V13" s="17"/>
      <c r="W13" s="17"/>
      <c r="X13" s="17"/>
      <c r="AB13" s="17"/>
      <c r="AC13" s="17"/>
      <c r="AD13" s="17"/>
    </row>
    <row r="14" spans="1:30">
      <c r="A14" s="344" t="s">
        <v>58</v>
      </c>
      <c r="B14" s="348" t="s">
        <v>112</v>
      </c>
      <c r="C14" s="96" t="s">
        <v>185</v>
      </c>
      <c r="D14" s="106" t="s">
        <v>96</v>
      </c>
      <c r="E14" s="356">
        <v>13.228614004650469</v>
      </c>
      <c r="F14" s="352">
        <v>1.7844500000000001</v>
      </c>
      <c r="G14" s="352">
        <v>2.3619166666666667</v>
      </c>
      <c r="H14" s="352">
        <v>1.6834833333333332</v>
      </c>
      <c r="I14" s="352">
        <v>1.8955000000000002</v>
      </c>
      <c r="K14" s="278"/>
      <c r="M14" s="40"/>
      <c r="N14" s="40"/>
      <c r="O14" s="40"/>
      <c r="Q14" s="17"/>
      <c r="R14" s="17"/>
      <c r="S14" s="17"/>
      <c r="V14" s="17"/>
      <c r="W14" s="17"/>
      <c r="X14" s="17"/>
      <c r="AB14" s="17" t="e">
        <f>SQRT(((ABS(M14-#REF!)/#REF!)))</f>
        <v>#REF!</v>
      </c>
      <c r="AC14" s="17" t="e">
        <f>SQRT(((ABS(N14-#REF!)/#REF!)))</f>
        <v>#REF!</v>
      </c>
      <c r="AD14" s="17" t="e">
        <f>SQRT(((ABS(O14-#REF!)/#REF!)))</f>
        <v>#REF!</v>
      </c>
    </row>
    <row r="15" spans="1:30">
      <c r="A15" s="344" t="s">
        <v>59</v>
      </c>
      <c r="B15" s="348" t="s">
        <v>112</v>
      </c>
      <c r="C15" s="96" t="s">
        <v>185</v>
      </c>
      <c r="D15" s="106" t="s">
        <v>96</v>
      </c>
      <c r="E15" s="356">
        <v>13.223847782622469</v>
      </c>
      <c r="F15" s="352">
        <v>1.8431999999999999</v>
      </c>
      <c r="G15" s="352">
        <v>2.5643000000000002</v>
      </c>
      <c r="H15" s="352">
        <v>1.8139333333333334</v>
      </c>
      <c r="I15" s="352">
        <v>1.9585999999999999</v>
      </c>
      <c r="K15" s="278"/>
      <c r="M15" s="40"/>
      <c r="N15" s="40"/>
      <c r="O15" s="40"/>
      <c r="Q15" s="17"/>
      <c r="R15" s="17"/>
      <c r="S15" s="17"/>
      <c r="V15" s="17"/>
      <c r="W15" s="17"/>
      <c r="X15" s="17"/>
      <c r="AB15" s="17" t="e">
        <f>SQRT(((ABS(M15-#REF!)/#REF!)))</f>
        <v>#REF!</v>
      </c>
      <c r="AC15" s="17" t="e">
        <f>SQRT(((ABS(N15-#REF!)/#REF!)))</f>
        <v>#REF!</v>
      </c>
      <c r="AD15" s="17" t="e">
        <f>SQRT(((ABS(O15-#REF!)/#REF!)))</f>
        <v>#REF!</v>
      </c>
    </row>
    <row r="16" spans="1:30">
      <c r="A16" s="344" t="s">
        <v>60</v>
      </c>
      <c r="B16" s="348" t="s">
        <v>112</v>
      </c>
      <c r="C16" s="96" t="s">
        <v>185</v>
      </c>
      <c r="D16" s="106" t="s">
        <v>96</v>
      </c>
      <c r="E16" s="356">
        <v>12.190268421750883</v>
      </c>
      <c r="F16" s="352">
        <v>1.9276499999999999</v>
      </c>
      <c r="G16" s="352">
        <v>2.4944500000000001</v>
      </c>
      <c r="H16" s="352">
        <v>1.8211166666666667</v>
      </c>
      <c r="I16" s="352">
        <v>1.9240333333333333</v>
      </c>
      <c r="K16" s="278"/>
      <c r="M16" s="40"/>
      <c r="N16" s="40"/>
      <c r="O16" s="40"/>
      <c r="P16" t="s">
        <v>252</v>
      </c>
      <c r="Q16" s="17">
        <f>SUM(Q2:Q15)</f>
        <v>0.21193065763823005</v>
      </c>
      <c r="R16" s="17">
        <f>SUM(R2:R15)</f>
        <v>0.65602828154639559</v>
      </c>
      <c r="S16" s="17">
        <f>SUM(S2:S15)</f>
        <v>0.10493786508805902</v>
      </c>
      <c r="T16" s="17" t="s">
        <v>266</v>
      </c>
      <c r="V16" s="17">
        <f>SUM(V2:V15)</f>
        <v>0.12660911611435993</v>
      </c>
      <c r="W16" s="17">
        <f>SUM(W2:W15)</f>
        <v>0.27133356987881146</v>
      </c>
      <c r="X16" s="17">
        <f>SUM(X2:X15)</f>
        <v>5.6102874962715182E-2</v>
      </c>
      <c r="Y16" s="17">
        <f>SUM(V16:X16)</f>
        <v>0.45404556095588655</v>
      </c>
      <c r="AB16" s="17" t="e">
        <f>SUM(AB2:AB15)</f>
        <v>#REF!</v>
      </c>
      <c r="AC16" s="17" t="e">
        <f>SUM(AC2:AC15)</f>
        <v>#REF!</v>
      </c>
      <c r="AD16" s="17" t="e">
        <f>SUM(AD2:AD15)</f>
        <v>#REF!</v>
      </c>
    </row>
    <row r="17" spans="1:31">
      <c r="A17" s="344" t="s">
        <v>61</v>
      </c>
      <c r="B17" s="348" t="s">
        <v>112</v>
      </c>
      <c r="C17" s="96" t="s">
        <v>185</v>
      </c>
      <c r="D17" s="106" t="s">
        <v>96</v>
      </c>
      <c r="E17" s="356">
        <v>15.176653953615338</v>
      </c>
      <c r="F17" s="352">
        <v>1.7663833333333336</v>
      </c>
      <c r="G17" s="352">
        <v>2.6574999999999998</v>
      </c>
      <c r="H17" s="352">
        <v>1.6548166666666666</v>
      </c>
      <c r="I17" s="352">
        <v>1.9536666666666669</v>
      </c>
      <c r="K17" s="274"/>
    </row>
    <row r="18" spans="1:31">
      <c r="A18" s="344" t="s">
        <v>62</v>
      </c>
      <c r="B18" s="348" t="s">
        <v>109</v>
      </c>
      <c r="C18" s="96" t="s">
        <v>183</v>
      </c>
      <c r="D18" s="106" t="s">
        <v>96</v>
      </c>
      <c r="E18" s="356">
        <v>14.1074505680656</v>
      </c>
      <c r="F18" s="352">
        <v>1.9028</v>
      </c>
      <c r="G18" s="352">
        <v>2.67035</v>
      </c>
      <c r="H18" s="352">
        <v>1.7659666666666667</v>
      </c>
      <c r="I18" s="352">
        <v>1.8888833333333332</v>
      </c>
      <c r="K18" s="274"/>
      <c r="AE18" s="17" t="e">
        <f>SUM(AB16:AD16)</f>
        <v>#REF!</v>
      </c>
    </row>
    <row r="19" spans="1:31">
      <c r="A19" s="344" t="s">
        <v>63</v>
      </c>
      <c r="B19" s="348" t="s">
        <v>109</v>
      </c>
      <c r="C19" s="96" t="s">
        <v>183</v>
      </c>
      <c r="D19" s="106" t="s">
        <v>96</v>
      </c>
      <c r="E19" s="356">
        <v>15.051404867421686</v>
      </c>
      <c r="F19" s="352">
        <v>1.73695</v>
      </c>
      <c r="G19" s="352">
        <v>2.5471833333333329</v>
      </c>
      <c r="H19" s="352">
        <v>1.5366000000000002</v>
      </c>
      <c r="I19" s="352">
        <v>1.6942666666666666</v>
      </c>
      <c r="K19" s="278"/>
      <c r="M19" s="235">
        <v>2.2550499999999998</v>
      </c>
      <c r="N19" s="235">
        <v>2.5047500000000005</v>
      </c>
      <c r="O19" s="235">
        <v>2.2757000000000005</v>
      </c>
      <c r="P19" s="235">
        <v>2.3615666666666666</v>
      </c>
      <c r="S19" t="s">
        <v>246</v>
      </c>
      <c r="T19" t="s">
        <v>247</v>
      </c>
      <c r="U19" t="s">
        <v>250</v>
      </c>
    </row>
    <row r="20" spans="1:31">
      <c r="A20" s="401" t="s">
        <v>24</v>
      </c>
      <c r="B20" s="405" t="s">
        <v>89</v>
      </c>
      <c r="C20" s="118" t="s">
        <v>189</v>
      </c>
      <c r="D20" s="119" t="s">
        <v>90</v>
      </c>
      <c r="E20" s="413">
        <v>13.963099839196577</v>
      </c>
      <c r="F20" s="409">
        <v>1.7803333333333333</v>
      </c>
      <c r="G20" s="409">
        <v>2.4966166666666663</v>
      </c>
      <c r="H20" s="409">
        <v>1.7042166666666669</v>
      </c>
      <c r="I20" s="409">
        <v>1.8886499999999999</v>
      </c>
      <c r="K20" s="274"/>
      <c r="L20" s="235">
        <v>3.4929511985013582</v>
      </c>
      <c r="M20" s="235">
        <v>2.1345333333333336</v>
      </c>
      <c r="N20" s="235">
        <v>2.5666125000000002</v>
      </c>
      <c r="O20" s="235">
        <v>2.1819666666666668</v>
      </c>
      <c r="P20" s="235">
        <v>2.3399666666666668</v>
      </c>
      <c r="Q20" s="17">
        <v>1.92</v>
      </c>
      <c r="R20" s="17">
        <v>0</v>
      </c>
      <c r="S20" s="40">
        <f t="shared" ref="S20:S36" si="9">$Q$20*(1-R20/100)+$L$4*(R20/100)</f>
        <v>1.92</v>
      </c>
      <c r="T20" s="40">
        <f t="shared" ref="T20:T36" si="10">$Q$20*(1-R20/100)+$L$5*(R20/100)</f>
        <v>1.92</v>
      </c>
      <c r="U20" s="40">
        <f t="shared" ref="U20:U36" si="11">$Q$20*(1-R20/100)+$L$6*(R20/100)</f>
        <v>1.92</v>
      </c>
    </row>
    <row r="21" spans="1:31">
      <c r="A21" s="401" t="s">
        <v>25</v>
      </c>
      <c r="B21" s="405" t="s">
        <v>89</v>
      </c>
      <c r="C21" s="118" t="s">
        <v>189</v>
      </c>
      <c r="D21" s="119" t="s">
        <v>90</v>
      </c>
      <c r="E21" s="413">
        <v>10.217418078809521</v>
      </c>
      <c r="F21" s="409">
        <v>1.8515833333333334</v>
      </c>
      <c r="G21" s="409">
        <v>2.3852333333333333</v>
      </c>
      <c r="H21" s="409">
        <v>1.6576833333333334</v>
      </c>
      <c r="I21" s="409">
        <v>1.9000666666666666</v>
      </c>
      <c r="K21" s="278"/>
      <c r="L21" s="235">
        <v>6.3211309958861799</v>
      </c>
      <c r="M21" s="235">
        <v>2.2322166666666665</v>
      </c>
      <c r="N21" s="235">
        <v>2.4220000000000002</v>
      </c>
      <c r="O21" s="235">
        <v>2.2004666666666663</v>
      </c>
      <c r="P21" s="235">
        <v>2.3077999999999999</v>
      </c>
      <c r="R21" s="17">
        <v>1</v>
      </c>
      <c r="S21" s="40">
        <f t="shared" si="9"/>
        <v>1.9008123999999997</v>
      </c>
      <c r="T21" s="40">
        <f t="shared" si="10"/>
        <v>1.9426999999999999</v>
      </c>
      <c r="U21" s="40">
        <f t="shared" si="11"/>
        <v>1.9172999999999998</v>
      </c>
    </row>
    <row r="22" spans="1:31">
      <c r="A22" s="401" t="s">
        <v>26</v>
      </c>
      <c r="B22" s="405" t="s">
        <v>89</v>
      </c>
      <c r="C22" s="118" t="s">
        <v>189</v>
      </c>
      <c r="D22" s="119" t="s">
        <v>90</v>
      </c>
      <c r="E22" s="409">
        <v>9.01241594152979</v>
      </c>
      <c r="F22" s="409">
        <v>1.8363</v>
      </c>
      <c r="G22" s="409">
        <v>2.3677000000000001</v>
      </c>
      <c r="H22" s="409">
        <v>1.6819666666666666</v>
      </c>
      <c r="I22" s="409">
        <v>1.8567666666666665</v>
      </c>
      <c r="K22" s="278"/>
      <c r="L22" s="235">
        <v>4.5598309485663728</v>
      </c>
      <c r="R22" s="17">
        <v>2</v>
      </c>
      <c r="S22" s="40">
        <f t="shared" si="9"/>
        <v>1.8816248</v>
      </c>
      <c r="T22" s="40">
        <f t="shared" si="10"/>
        <v>1.9654</v>
      </c>
      <c r="U22" s="40">
        <f t="shared" si="11"/>
        <v>1.9145999999999999</v>
      </c>
    </row>
    <row r="23" spans="1:31">
      <c r="A23" s="432" t="s">
        <v>27</v>
      </c>
      <c r="B23" s="436" t="s">
        <v>91</v>
      </c>
      <c r="C23" s="93" t="s">
        <v>181</v>
      </c>
      <c r="D23" s="103" t="s">
        <v>92</v>
      </c>
      <c r="E23" s="444">
        <v>10.157780680401382</v>
      </c>
      <c r="F23" s="440">
        <v>1.8855</v>
      </c>
      <c r="G23" s="440">
        <v>2.36205</v>
      </c>
      <c r="H23" s="440">
        <v>1.7777500000000002</v>
      </c>
      <c r="I23" s="440">
        <v>1.7293333333333332</v>
      </c>
      <c r="K23" s="274"/>
      <c r="R23" s="17">
        <v>3</v>
      </c>
      <c r="S23" s="40">
        <f t="shared" si="9"/>
        <v>1.8624371999999998</v>
      </c>
      <c r="T23" s="40">
        <f t="shared" si="10"/>
        <v>1.9880999999999998</v>
      </c>
      <c r="U23" s="40">
        <f t="shared" si="11"/>
        <v>1.9118999999999999</v>
      </c>
    </row>
    <row r="24" spans="1:31">
      <c r="A24" s="432" t="s">
        <v>56</v>
      </c>
      <c r="B24" s="436" t="s">
        <v>110</v>
      </c>
      <c r="C24" s="93" t="s">
        <v>184</v>
      </c>
      <c r="D24" s="103" t="s">
        <v>92</v>
      </c>
      <c r="E24" s="440">
        <v>9.6611597604646153</v>
      </c>
      <c r="F24" s="440">
        <v>1.9209499999999999</v>
      </c>
      <c r="G24" s="440">
        <v>2.3746166666666664</v>
      </c>
      <c r="H24" s="440">
        <v>1.7823166666666665</v>
      </c>
      <c r="I24" s="440">
        <v>1.7256499999999999</v>
      </c>
      <c r="K24" s="274"/>
      <c r="L24" s="235">
        <v>1.85</v>
      </c>
      <c r="M24" s="17">
        <v>0.16186920105240477</v>
      </c>
      <c r="N24" s="17">
        <v>0.53640846606286696</v>
      </c>
      <c r="O24" s="17"/>
      <c r="R24" s="17">
        <v>4</v>
      </c>
      <c r="S24" s="40">
        <f t="shared" si="9"/>
        <v>1.8432496</v>
      </c>
      <c r="T24" s="40">
        <f t="shared" si="10"/>
        <v>2.0108000000000001</v>
      </c>
      <c r="U24" s="40">
        <f t="shared" si="11"/>
        <v>1.9092</v>
      </c>
    </row>
    <row r="25" spans="1:31">
      <c r="A25" s="432" t="s">
        <v>65</v>
      </c>
      <c r="B25" s="436" t="s">
        <v>114</v>
      </c>
      <c r="C25" s="93" t="s">
        <v>171</v>
      </c>
      <c r="D25" s="103" t="s">
        <v>92</v>
      </c>
      <c r="E25" s="444">
        <v>8.5219093683422393</v>
      </c>
      <c r="F25" s="440">
        <v>2.0155500000000002</v>
      </c>
      <c r="G25" s="440">
        <v>2.2574666666666667</v>
      </c>
      <c r="H25" s="440">
        <v>1.8397000000000001</v>
      </c>
      <c r="I25" s="440">
        <v>1.7379166666666663</v>
      </c>
      <c r="K25" s="316"/>
      <c r="L25" s="235">
        <v>1.9</v>
      </c>
      <c r="M25" s="17">
        <v>6.9870254941190924E-2</v>
      </c>
      <c r="N25" s="17">
        <v>0.46142343317658346</v>
      </c>
      <c r="O25" s="17"/>
      <c r="R25" s="17">
        <v>5</v>
      </c>
      <c r="S25" s="40">
        <f t="shared" si="9"/>
        <v>1.8240619999999999</v>
      </c>
      <c r="T25" s="40">
        <f t="shared" si="10"/>
        <v>2.0335000000000001</v>
      </c>
      <c r="U25" s="40">
        <f t="shared" si="11"/>
        <v>1.9064999999999999</v>
      </c>
    </row>
    <row r="26" spans="1:31">
      <c r="A26" s="432" t="s">
        <v>66</v>
      </c>
      <c r="B26" s="436" t="s">
        <v>114</v>
      </c>
      <c r="C26" s="93" t="s">
        <v>171</v>
      </c>
      <c r="D26" s="103" t="s">
        <v>92</v>
      </c>
      <c r="E26" s="444">
        <v>10.281934695919556</v>
      </c>
      <c r="F26" s="440">
        <v>1.8828833333333332</v>
      </c>
      <c r="G26" s="440">
        <v>2.4108833333333335</v>
      </c>
      <c r="H26" s="440">
        <v>1.8021833333333332</v>
      </c>
      <c r="I26" s="440">
        <v>1.8746666666666669</v>
      </c>
      <c r="K26" s="316"/>
      <c r="L26" s="235">
        <v>1.95</v>
      </c>
      <c r="M26" s="17">
        <v>0.10493786508805902</v>
      </c>
      <c r="N26" s="17">
        <v>0.45404556095588655</v>
      </c>
      <c r="O26" s="17"/>
      <c r="R26" s="17">
        <v>6</v>
      </c>
      <c r="S26" s="40">
        <f t="shared" si="9"/>
        <v>1.8048743999999997</v>
      </c>
      <c r="T26" s="40">
        <f t="shared" si="10"/>
        <v>2.0561999999999996</v>
      </c>
      <c r="U26" s="40">
        <f t="shared" si="11"/>
        <v>1.9037999999999997</v>
      </c>
    </row>
    <row r="27" spans="1:31">
      <c r="A27" s="432" t="s">
        <v>67</v>
      </c>
      <c r="B27" s="436" t="s">
        <v>114</v>
      </c>
      <c r="C27" s="93" t="s">
        <v>171</v>
      </c>
      <c r="D27" s="103" t="s">
        <v>92</v>
      </c>
      <c r="E27" s="444">
        <v>9.6630367029662683</v>
      </c>
      <c r="F27" s="440">
        <v>1.8347583333333333</v>
      </c>
      <c r="G27" s="440">
        <v>2.3851999999999998</v>
      </c>
      <c r="H27" s="440">
        <v>1.7119333333333333</v>
      </c>
      <c r="I27" s="440">
        <v>1.7305833333333334</v>
      </c>
      <c r="K27" s="311"/>
      <c r="L27" s="235">
        <v>2.1</v>
      </c>
      <c r="M27" s="17">
        <v>0.5051484642987556</v>
      </c>
      <c r="N27" s="17">
        <v>0.70818483021743028</v>
      </c>
      <c r="O27" s="17"/>
      <c r="R27" s="17">
        <v>7</v>
      </c>
      <c r="S27" s="40">
        <f t="shared" si="9"/>
        <v>1.7856867999999999</v>
      </c>
      <c r="T27" s="40">
        <f t="shared" si="10"/>
        <v>2.0789</v>
      </c>
      <c r="U27" s="40">
        <f t="shared" si="11"/>
        <v>1.9010999999999998</v>
      </c>
    </row>
    <row r="28" spans="1:31">
      <c r="A28" s="432" t="s">
        <v>68</v>
      </c>
      <c r="B28" s="436" t="s">
        <v>114</v>
      </c>
      <c r="C28" s="93" t="s">
        <v>171</v>
      </c>
      <c r="D28" s="103" t="s">
        <v>92</v>
      </c>
      <c r="E28" s="444">
        <v>11.716540445138877</v>
      </c>
      <c r="F28" s="440">
        <v>1.9054666666666666</v>
      </c>
      <c r="G28" s="440">
        <v>2.385933333333333</v>
      </c>
      <c r="H28" s="440">
        <v>1.7135666666666669</v>
      </c>
      <c r="I28" s="440">
        <v>1.7585666666666668</v>
      </c>
      <c r="K28" s="311"/>
      <c r="L28" s="235"/>
      <c r="M28" s="17"/>
      <c r="N28" s="17"/>
      <c r="O28" s="17"/>
      <c r="R28" s="17">
        <v>8</v>
      </c>
      <c r="S28" s="40">
        <f t="shared" si="9"/>
        <v>1.7664991999999999</v>
      </c>
      <c r="T28" s="40">
        <f t="shared" si="10"/>
        <v>2.1015999999999999</v>
      </c>
      <c r="U28" s="40">
        <f t="shared" si="11"/>
        <v>1.8984000000000001</v>
      </c>
    </row>
    <row r="29" spans="1:31">
      <c r="A29" s="432" t="s">
        <v>69</v>
      </c>
      <c r="B29" s="436" t="s">
        <v>114</v>
      </c>
      <c r="C29" s="93" t="s">
        <v>171</v>
      </c>
      <c r="D29" s="103" t="s">
        <v>92</v>
      </c>
      <c r="E29" s="444">
        <v>14.124975966160333</v>
      </c>
      <c r="F29" s="440">
        <v>1.7826999999999997</v>
      </c>
      <c r="G29" s="440">
        <v>2.4689333333333332</v>
      </c>
      <c r="H29" s="440">
        <v>1.5829</v>
      </c>
      <c r="I29" s="440">
        <v>1.6838500000000003</v>
      </c>
      <c r="K29" s="311"/>
      <c r="L29" s="235">
        <v>2.2000000000000002</v>
      </c>
      <c r="M29" s="17">
        <v>0.77195553043921983</v>
      </c>
      <c r="N29" s="17">
        <v>0.9232155653519678</v>
      </c>
      <c r="O29" s="17"/>
      <c r="R29" s="17">
        <v>9</v>
      </c>
      <c r="S29" s="40">
        <f t="shared" si="9"/>
        <v>1.7473116000000002</v>
      </c>
      <c r="T29" s="40">
        <f t="shared" si="10"/>
        <v>2.1243000000000003</v>
      </c>
      <c r="U29" s="40">
        <f t="shared" si="11"/>
        <v>1.8957000000000002</v>
      </c>
    </row>
    <row r="30" spans="1:31">
      <c r="A30" s="432" t="s">
        <v>70</v>
      </c>
      <c r="B30" s="436" t="s">
        <v>114</v>
      </c>
      <c r="C30" s="93" t="s">
        <v>171</v>
      </c>
      <c r="D30" s="103" t="s">
        <v>92</v>
      </c>
      <c r="E30" s="444">
        <v>14.07397416299491</v>
      </c>
      <c r="F30" s="440">
        <v>1.8152833333333334</v>
      </c>
      <c r="G30" s="440">
        <v>2.5150999999999999</v>
      </c>
      <c r="H30" s="440">
        <v>1.69425</v>
      </c>
      <c r="I30" s="440">
        <v>1.9853500000000004</v>
      </c>
      <c r="K30" s="311"/>
      <c r="L30" s="235"/>
      <c r="M30" s="17"/>
      <c r="N30" s="17"/>
      <c r="O30" s="17"/>
      <c r="R30" s="17">
        <v>10</v>
      </c>
      <c r="S30" s="40">
        <f t="shared" si="9"/>
        <v>1.728124</v>
      </c>
      <c r="T30" s="40">
        <f t="shared" si="10"/>
        <v>2.1470000000000002</v>
      </c>
      <c r="U30" s="40">
        <f t="shared" si="11"/>
        <v>1.893</v>
      </c>
    </row>
    <row r="31" spans="1:31" ht="16" thickBot="1">
      <c r="A31" s="465" t="s">
        <v>71</v>
      </c>
      <c r="B31" s="436" t="s">
        <v>114</v>
      </c>
      <c r="C31" s="137" t="s">
        <v>171</v>
      </c>
      <c r="D31" s="138" t="s">
        <v>92</v>
      </c>
      <c r="E31" s="476">
        <v>14.929216856195323</v>
      </c>
      <c r="F31" s="472">
        <v>1.9163166666666669</v>
      </c>
      <c r="G31" s="472">
        <v>2.623966666666667</v>
      </c>
      <c r="H31" s="472">
        <v>1.7516333333333334</v>
      </c>
      <c r="I31" s="472">
        <v>1.8537166666666665</v>
      </c>
      <c r="K31" s="316"/>
      <c r="L31" s="235"/>
      <c r="M31" s="17"/>
      <c r="N31" s="17"/>
      <c r="R31" s="17">
        <v>11</v>
      </c>
      <c r="S31" s="40">
        <f t="shared" si="9"/>
        <v>1.7089363999999998</v>
      </c>
      <c r="T31" s="40">
        <f t="shared" si="10"/>
        <v>2.1696999999999997</v>
      </c>
      <c r="U31" s="40">
        <f t="shared" si="11"/>
        <v>1.8902999999999999</v>
      </c>
    </row>
    <row r="32" spans="1:31">
      <c r="K32" s="316"/>
      <c r="R32" s="17">
        <v>12</v>
      </c>
      <c r="S32" s="40">
        <f t="shared" si="9"/>
        <v>1.6897488000000001</v>
      </c>
      <c r="T32" s="40">
        <f t="shared" si="10"/>
        <v>2.1924000000000001</v>
      </c>
      <c r="U32" s="40">
        <f t="shared" si="11"/>
        <v>1.8875999999999999</v>
      </c>
    </row>
    <row r="33" spans="11:21">
      <c r="K33" s="316"/>
      <c r="R33" s="17">
        <v>13</v>
      </c>
      <c r="S33" s="40">
        <f t="shared" si="9"/>
        <v>1.6705611999999999</v>
      </c>
      <c r="T33" s="40">
        <f t="shared" si="10"/>
        <v>2.2151000000000001</v>
      </c>
      <c r="U33" s="40">
        <f t="shared" si="11"/>
        <v>1.8848999999999998</v>
      </c>
    </row>
    <row r="34" spans="11:21">
      <c r="K34" s="311"/>
      <c r="R34" s="17">
        <v>14</v>
      </c>
      <c r="S34" s="40">
        <f t="shared" si="9"/>
        <v>1.6513736000000001</v>
      </c>
      <c r="T34" s="40">
        <f t="shared" si="10"/>
        <v>2.2378</v>
      </c>
      <c r="U34" s="40">
        <f t="shared" si="11"/>
        <v>1.8822000000000001</v>
      </c>
    </row>
    <row r="35" spans="11:21">
      <c r="K35" s="311"/>
      <c r="R35" s="17">
        <v>15</v>
      </c>
      <c r="S35" s="40">
        <f t="shared" si="9"/>
        <v>1.6321859999999999</v>
      </c>
      <c r="T35" s="40">
        <f t="shared" si="10"/>
        <v>2.2605</v>
      </c>
      <c r="U35" s="40">
        <f t="shared" si="11"/>
        <v>1.8794999999999999</v>
      </c>
    </row>
    <row r="36" spans="11:21">
      <c r="K36" s="311"/>
      <c r="R36" s="17">
        <v>16</v>
      </c>
      <c r="S36" s="40">
        <f t="shared" si="9"/>
        <v>1.6129983999999997</v>
      </c>
      <c r="T36" s="40">
        <f t="shared" si="10"/>
        <v>2.2831999999999999</v>
      </c>
      <c r="U36" s="40">
        <f t="shared" si="11"/>
        <v>1.8767999999999998</v>
      </c>
    </row>
    <row r="37" spans="11:21">
      <c r="K37" s="311"/>
    </row>
    <row r="38" spans="11:21">
      <c r="K38" s="311"/>
    </row>
    <row r="39" spans="11:21">
      <c r="K39" s="316"/>
    </row>
    <row r="40" spans="11:21">
      <c r="K40" s="316"/>
    </row>
    <row r="41" spans="11:21">
      <c r="K41" s="311"/>
    </row>
    <row r="42" spans="11:21">
      <c r="K42" s="311"/>
    </row>
    <row r="43" spans="11:21">
      <c r="K43" s="352"/>
    </row>
    <row r="44" spans="11:21">
      <c r="K44" s="352"/>
    </row>
    <row r="45" spans="11:21">
      <c r="K45" s="380"/>
    </row>
    <row r="46" spans="11:21">
      <c r="K46" s="356"/>
    </row>
    <row r="47" spans="11:21">
      <c r="K47" s="356"/>
    </row>
    <row r="48" spans="11:21">
      <c r="K48" s="356"/>
    </row>
    <row r="49" spans="11:11">
      <c r="K49" s="356"/>
    </row>
    <row r="50" spans="11:11">
      <c r="K50" s="356"/>
    </row>
    <row r="51" spans="11:11">
      <c r="K51" s="356"/>
    </row>
    <row r="52" spans="11:11">
      <c r="K52" s="413"/>
    </row>
    <row r="53" spans="11:11">
      <c r="K53" s="413"/>
    </row>
    <row r="54" spans="11:11">
      <c r="K54" s="409"/>
    </row>
    <row r="55" spans="11:11">
      <c r="K55" s="444"/>
    </row>
    <row r="56" spans="11:11">
      <c r="K56" s="440"/>
    </row>
    <row r="57" spans="11:11">
      <c r="K57" s="444"/>
    </row>
    <row r="58" spans="11:11">
      <c r="K58" s="444"/>
    </row>
    <row r="59" spans="11:11">
      <c r="K59" s="444"/>
    </row>
    <row r="60" spans="11:11">
      <c r="K60" s="444"/>
    </row>
    <row r="61" spans="11:11">
      <c r="K61" s="444"/>
    </row>
    <row r="62" spans="11:11">
      <c r="K62" s="444"/>
    </row>
    <row r="63" spans="11:11">
      <c r="K63" s="444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AD19E5-4771-F14E-B37C-D32B785F05A5}">
  <dimension ref="A1:AE63"/>
  <sheetViews>
    <sheetView zoomScale="75" workbookViewId="0">
      <selection activeCell="S37" sqref="S37"/>
    </sheetView>
  </sheetViews>
  <sheetFormatPr baseColWidth="10" defaultRowHeight="15"/>
  <sheetData>
    <row r="1" spans="1:30" ht="51" thickBot="1">
      <c r="A1" s="142"/>
      <c r="B1" s="143" t="s">
        <v>207</v>
      </c>
      <c r="C1" s="87" t="s">
        <v>204</v>
      </c>
      <c r="D1" s="89" t="s">
        <v>206</v>
      </c>
      <c r="E1" s="145" t="s">
        <v>158</v>
      </c>
      <c r="F1" s="146" t="s">
        <v>133</v>
      </c>
      <c r="G1" s="146" t="s">
        <v>133</v>
      </c>
      <c r="H1" s="146" t="s">
        <v>265</v>
      </c>
      <c r="I1" s="146" t="s">
        <v>133</v>
      </c>
      <c r="K1" s="498"/>
      <c r="L1" t="s">
        <v>249</v>
      </c>
      <c r="M1" t="s">
        <v>246</v>
      </c>
      <c r="N1" t="s">
        <v>247</v>
      </c>
      <c r="O1" t="s">
        <v>250</v>
      </c>
      <c r="P1" t="s">
        <v>251</v>
      </c>
      <c r="Q1" t="s">
        <v>246</v>
      </c>
      <c r="R1" t="s">
        <v>247</v>
      </c>
      <c r="S1" t="s">
        <v>250</v>
      </c>
      <c r="U1" t="s">
        <v>253</v>
      </c>
      <c r="V1" t="s">
        <v>246</v>
      </c>
      <c r="W1" t="s">
        <v>247</v>
      </c>
      <c r="X1" t="s">
        <v>250</v>
      </c>
      <c r="AA1" t="s">
        <v>254</v>
      </c>
      <c r="AB1" t="s">
        <v>246</v>
      </c>
      <c r="AC1" t="s">
        <v>247</v>
      </c>
      <c r="AD1" t="s">
        <v>250</v>
      </c>
    </row>
    <row r="2" spans="1:30" ht="16" thickBot="1">
      <c r="A2" s="161" t="s">
        <v>18</v>
      </c>
      <c r="B2" s="165" t="s">
        <v>167</v>
      </c>
      <c r="C2" s="166" t="s">
        <v>174</v>
      </c>
      <c r="D2" s="167" t="s">
        <v>20</v>
      </c>
      <c r="E2" s="171">
        <v>9.7999793438220664</v>
      </c>
      <c r="F2" s="171">
        <v>2.0619000000000001</v>
      </c>
      <c r="G2" s="171">
        <v>2.5797833333333333</v>
      </c>
      <c r="H2" s="171">
        <v>2.0644499999999999</v>
      </c>
      <c r="I2" s="171">
        <v>2.4111499999999997</v>
      </c>
      <c r="K2" s="40"/>
      <c r="L2" s="274">
        <v>1.6</v>
      </c>
      <c r="M2" s="40">
        <f>$L$2*(1-E23/100)+$L$4*(E23/100)</f>
        <v>1.437601465594015</v>
      </c>
      <c r="N2" s="40">
        <f>$L$2*(1-E23/100)+$L$5*(E23/100)</f>
        <v>1.863086519622396</v>
      </c>
      <c r="O2" s="40">
        <f>$L$2*(1-E23/100)+$L$6*(E23/100)</f>
        <v>1.6050788903402009</v>
      </c>
      <c r="Q2" s="17">
        <f>ABS(M2-H23)</f>
        <v>0.34014853440598514</v>
      </c>
      <c r="R2" s="17">
        <f>ABS(N2-G23)</f>
        <v>0.49896348037760396</v>
      </c>
      <c r="S2" s="17">
        <f>ABS(O2-I23)</f>
        <v>0.12425444299313226</v>
      </c>
      <c r="V2" s="17">
        <f>SQRT((((M2-H23)/H23))^2)</f>
        <v>0.19133654023680782</v>
      </c>
      <c r="W2" s="17">
        <f>SQRT((((N2-G23)/G23))^2)</f>
        <v>0.21124170969183717</v>
      </c>
      <c r="X2" s="17">
        <f>SQRT((((O2-I23)/I23))^2)</f>
        <v>7.1851065724633165E-2</v>
      </c>
      <c r="AB2" s="17" t="e">
        <f>SQRT(((ABS(M2-#REF!)/#REF!)))</f>
        <v>#REF!</v>
      </c>
      <c r="AC2" s="17" t="e">
        <f>SQRT(((ABS(N2-#REF!)/#REF!)))</f>
        <v>#REF!</v>
      </c>
      <c r="AD2" s="17" t="e">
        <f>SQRT(((ABS(O2-#REF!)/#REF!)))</f>
        <v>#REF!</v>
      </c>
    </row>
    <row r="3" spans="1:30" ht="16" thickBot="1">
      <c r="A3" s="2" t="s">
        <v>19</v>
      </c>
      <c r="B3" s="86" t="s">
        <v>168</v>
      </c>
      <c r="C3" s="91" t="s">
        <v>169</v>
      </c>
      <c r="D3" s="167" t="s">
        <v>20</v>
      </c>
      <c r="E3" s="57">
        <v>12.346385973372316</v>
      </c>
      <c r="F3" s="40">
        <v>2.0574833333333333</v>
      </c>
      <c r="G3" s="40">
        <v>2.7606625000000005</v>
      </c>
      <c r="H3" s="40">
        <v>2.1608499999999999</v>
      </c>
      <c r="I3" s="40">
        <v>2.4798999999999998</v>
      </c>
      <c r="K3" s="57"/>
      <c r="M3" s="40">
        <f t="shared" ref="M3:M9" si="0">$L$2*(1-E24/100)+$L$4*(E24/100)</f>
        <v>1.4455412422135958</v>
      </c>
      <c r="N3" s="40">
        <f t="shared" ref="N3:N10" si="1">$L$2*(1-E24/100)+$L$5*(E24/100)</f>
        <v>1.8502240377960335</v>
      </c>
      <c r="O3" s="40">
        <f t="shared" ref="O3:O10" si="2">$L$2*(1-E24/100)+$L$6*(E24/100)</f>
        <v>1.6048305798802323</v>
      </c>
      <c r="Q3" s="17">
        <f t="shared" ref="Q3:Q10" si="3">ABS(M3-H24)</f>
        <v>0.33677542445307074</v>
      </c>
      <c r="R3" s="17">
        <f t="shared" ref="R3:R10" si="4">ABS(N3-G24)</f>
        <v>0.52439262887063287</v>
      </c>
      <c r="S3" s="17">
        <f t="shared" ref="S3:S10" si="5">ABS(O3-I24)</f>
        <v>0.12081942011976765</v>
      </c>
      <c r="V3" s="17">
        <f t="shared" ref="V3:V4" si="6">SQRT((((M3-H21)/H21))^2)</f>
        <v>0.12797504013818739</v>
      </c>
      <c r="W3" s="17">
        <f t="shared" ref="W3:W4" si="7">SQRT((((N3-G21)/G21))^2)</f>
        <v>0.22430061162596243</v>
      </c>
      <c r="X3" s="17">
        <f t="shared" ref="X3:X4" si="8">SQRT((((O3-I21)/I21))^2)</f>
        <v>0.15538196209945318</v>
      </c>
      <c r="AB3" s="17" t="e">
        <f>SQRT(((ABS(M3-#REF!)/#REF!)))</f>
        <v>#REF!</v>
      </c>
      <c r="AC3" s="17" t="e">
        <f>SQRT(((ABS(N3-#REF!)/#REF!)))</f>
        <v>#REF!</v>
      </c>
      <c r="AD3" s="17" t="e">
        <f>SQRT(((ABS(O3-#REF!)/#REF!)))</f>
        <v>#REF!</v>
      </c>
    </row>
    <row r="4" spans="1:30" ht="16" thickBot="1">
      <c r="A4" s="84" t="s">
        <v>21</v>
      </c>
      <c r="B4" s="195" t="s">
        <v>167</v>
      </c>
      <c r="C4" s="91" t="s">
        <v>174</v>
      </c>
      <c r="D4" s="167" t="s">
        <v>20</v>
      </c>
      <c r="E4" s="40">
        <v>9.8295159962182002</v>
      </c>
      <c r="F4" s="40">
        <v>2.1716833333333332</v>
      </c>
      <c r="G4" s="40">
        <v>2.693316666666667</v>
      </c>
      <c r="H4" s="40">
        <v>2.2105333333333332</v>
      </c>
      <c r="I4" s="40">
        <v>2.3950333333333336</v>
      </c>
      <c r="K4" s="40"/>
      <c r="L4">
        <v>1.24E-3</v>
      </c>
      <c r="M4" s="40">
        <f t="shared" si="0"/>
        <v>1.4637551217826916</v>
      </c>
      <c r="N4" s="40">
        <f t="shared" si="1"/>
        <v>1.8207174526400642</v>
      </c>
      <c r="O4" s="40">
        <f t="shared" si="2"/>
        <v>1.6042609546841713</v>
      </c>
      <c r="Q4" s="17">
        <f t="shared" si="3"/>
        <v>0.37594487821730849</v>
      </c>
      <c r="R4" s="17">
        <f t="shared" si="4"/>
        <v>0.43674921402660249</v>
      </c>
      <c r="S4" s="17">
        <f t="shared" si="5"/>
        <v>0.13365571198249504</v>
      </c>
      <c r="V4" s="17">
        <f t="shared" si="6"/>
        <v>0.12973595090111278</v>
      </c>
      <c r="W4" s="17">
        <f t="shared" si="7"/>
        <v>0.23101851896774755</v>
      </c>
      <c r="X4" s="17">
        <f t="shared" si="8"/>
        <v>0.13599216127452482</v>
      </c>
      <c r="AB4" s="17" t="e">
        <f>SQRT(((ABS(M4-#REF!)/#REF!)))</f>
        <v>#REF!</v>
      </c>
      <c r="AC4" s="17" t="e">
        <f>SQRT(((ABS(N4-#REF!)/#REF!)))</f>
        <v>#REF!</v>
      </c>
      <c r="AD4" s="17" t="e">
        <f>SQRT(((ABS(O4-#REF!)/#REF!)))</f>
        <v>#REF!</v>
      </c>
    </row>
    <row r="5" spans="1:30" ht="16" thickBot="1">
      <c r="A5" s="20" t="s">
        <v>83</v>
      </c>
      <c r="B5" s="200" t="s">
        <v>118</v>
      </c>
      <c r="C5" s="201" t="s">
        <v>175</v>
      </c>
      <c r="D5" s="202" t="s">
        <v>205</v>
      </c>
      <c r="E5" s="206">
        <v>1.7724100614620815</v>
      </c>
      <c r="F5" s="206">
        <v>2.1694833333333339</v>
      </c>
      <c r="G5" s="206">
        <v>2.37365</v>
      </c>
      <c r="H5" s="206">
        <v>2.2037666666666667</v>
      </c>
      <c r="I5" s="206">
        <v>2.3855333333333331</v>
      </c>
      <c r="K5" s="40"/>
      <c r="L5" s="40">
        <v>4.1900000000000004</v>
      </c>
      <c r="M5" s="40">
        <f t="shared" si="0"/>
        <v>1.4356165408555164</v>
      </c>
      <c r="N5" s="40">
        <f t="shared" si="1"/>
        <v>1.8663021086243166</v>
      </c>
      <c r="O5" s="40">
        <f t="shared" si="2"/>
        <v>1.6051409673479597</v>
      </c>
      <c r="Q5" s="17">
        <f t="shared" si="3"/>
        <v>0.36656679247781687</v>
      </c>
      <c r="R5" s="17">
        <f t="shared" si="4"/>
        <v>0.54458122470901693</v>
      </c>
      <c r="S5" s="17">
        <f t="shared" si="5"/>
        <v>0.26952569931870718</v>
      </c>
      <c r="V5" s="17"/>
      <c r="W5" s="17"/>
      <c r="X5" s="17"/>
      <c r="AB5" s="17" t="e">
        <f>SQRT(((ABS(M5-#REF!)/#REF!)))</f>
        <v>#REF!</v>
      </c>
      <c r="AC5" s="17" t="e">
        <f>SQRT(((ABS(N5-#REF!)/#REF!)))</f>
        <v>#REF!</v>
      </c>
      <c r="AD5" s="17" t="e">
        <f>SQRT(((ABS(O5-#REF!)/#REF!)))</f>
        <v>#REF!</v>
      </c>
    </row>
    <row r="6" spans="1:30">
      <c r="A6" s="228" t="s">
        <v>86</v>
      </c>
      <c r="B6" s="232" t="s">
        <v>173</v>
      </c>
      <c r="C6" s="98" t="s">
        <v>176</v>
      </c>
      <c r="D6" s="108" t="s">
        <v>85</v>
      </c>
      <c r="E6" s="235">
        <v>3.4929511985013582</v>
      </c>
      <c r="F6" s="235">
        <v>2.2550499999999998</v>
      </c>
      <c r="G6" s="235">
        <v>2.5047500000000005</v>
      </c>
      <c r="H6" s="235">
        <v>2.2757000000000005</v>
      </c>
      <c r="I6" s="235">
        <v>2.3615666666666666</v>
      </c>
      <c r="K6" s="235"/>
      <c r="L6" s="235">
        <v>1.65</v>
      </c>
      <c r="M6" s="40">
        <f t="shared" si="0"/>
        <v>1.4455112344076566</v>
      </c>
      <c r="N6" s="40">
        <f t="shared" si="1"/>
        <v>1.8502726506068266</v>
      </c>
      <c r="O6" s="40">
        <f t="shared" si="2"/>
        <v>1.6048315183514832</v>
      </c>
      <c r="Q6" s="17">
        <f t="shared" si="3"/>
        <v>0.2664220989256767</v>
      </c>
      <c r="R6" s="17">
        <f t="shared" si="4"/>
        <v>0.53492734939317321</v>
      </c>
      <c r="S6" s="17">
        <f t="shared" si="5"/>
        <v>0.12575181498185017</v>
      </c>
      <c r="V6" s="17"/>
      <c r="W6" s="17"/>
      <c r="X6" s="17"/>
      <c r="AB6" s="17" t="e">
        <f>SQRT(((ABS(M6-#REF!)/#REF!)))</f>
        <v>#REF!</v>
      </c>
      <c r="AC6" s="17" t="e">
        <f>SQRT(((ABS(N6-#REF!)/#REF!)))</f>
        <v>#REF!</v>
      </c>
      <c r="AD6" s="17" t="e">
        <f>SQRT(((ABS(O6-#REF!)/#REF!)))</f>
        <v>#REF!</v>
      </c>
    </row>
    <row r="7" spans="1:30">
      <c r="A7" s="257" t="s">
        <v>87</v>
      </c>
      <c r="B7" s="261" t="s">
        <v>173</v>
      </c>
      <c r="C7" s="98" t="s">
        <v>176</v>
      </c>
      <c r="D7" s="108" t="s">
        <v>85</v>
      </c>
      <c r="E7" s="235">
        <v>6.3211309958861799</v>
      </c>
      <c r="F7" s="235">
        <v>2.1345333333333336</v>
      </c>
      <c r="G7" s="235">
        <v>2.5666125000000002</v>
      </c>
      <c r="H7" s="235">
        <v>2.1819666666666668</v>
      </c>
      <c r="I7" s="235">
        <v>2.3399666666666668</v>
      </c>
      <c r="K7" s="235"/>
      <c r="M7" s="40">
        <f t="shared" si="0"/>
        <v>1.4126806379792978</v>
      </c>
      <c r="N7" s="40">
        <f t="shared" si="1"/>
        <v>1.9034583975290971</v>
      </c>
      <c r="O7" s="40">
        <f t="shared" si="2"/>
        <v>1.6058582702225694</v>
      </c>
      <c r="Q7" s="17">
        <f t="shared" si="3"/>
        <v>0.30088602868736913</v>
      </c>
      <c r="R7" s="17">
        <f t="shared" si="4"/>
        <v>0.48247493580423595</v>
      </c>
      <c r="S7" s="17">
        <f t="shared" si="5"/>
        <v>0.15270839644409739</v>
      </c>
      <c r="V7" s="17"/>
      <c r="W7" s="17"/>
      <c r="X7" s="17"/>
      <c r="AB7" s="17" t="e">
        <f>SQRT(((ABS(M7-#REF!)/#REF!)))</f>
        <v>#REF!</v>
      </c>
      <c r="AC7" s="17" t="e">
        <f>SQRT(((ABS(N7-#REF!)/#REF!)))</f>
        <v>#REF!</v>
      </c>
      <c r="AD7" s="17" t="e">
        <f>SQRT(((ABS(O7-#REF!)/#REF!)))</f>
        <v>#REF!</v>
      </c>
    </row>
    <row r="8" spans="1:30">
      <c r="A8" s="257" t="s">
        <v>88</v>
      </c>
      <c r="B8" s="261" t="s">
        <v>199</v>
      </c>
      <c r="C8" s="98" t="s">
        <v>177</v>
      </c>
      <c r="D8" s="108" t="s">
        <v>85</v>
      </c>
      <c r="E8" s="235">
        <v>4.5598309485663728</v>
      </c>
      <c r="F8" s="235">
        <v>2.2322166666666665</v>
      </c>
      <c r="G8" s="235">
        <v>2.4220000000000002</v>
      </c>
      <c r="H8" s="235">
        <v>2.2004666666666663</v>
      </c>
      <c r="I8" s="235">
        <v>2.3077999999999999</v>
      </c>
      <c r="K8" s="235"/>
      <c r="L8" s="235">
        <v>1.6</v>
      </c>
      <c r="M8" s="40">
        <f t="shared" si="0"/>
        <v>1.3741755342434152</v>
      </c>
      <c r="N8" s="40">
        <f t="shared" si="1"/>
        <v>1.9658368775235529</v>
      </c>
      <c r="O8" s="40">
        <f t="shared" si="2"/>
        <v>1.6070624879830804</v>
      </c>
      <c r="Q8" s="17">
        <f t="shared" si="3"/>
        <v>0.20872446575658476</v>
      </c>
      <c r="R8" s="17">
        <f t="shared" si="4"/>
        <v>0.50309645580978035</v>
      </c>
      <c r="S8" s="17">
        <f t="shared" si="5"/>
        <v>7.6787512016919912E-2</v>
      </c>
      <c r="V8" s="17"/>
      <c r="W8" s="17"/>
      <c r="X8" s="17"/>
      <c r="AB8" s="17" t="e">
        <f>SQRT(((ABS(M8-#REF!)/#REF!)))</f>
        <v>#REF!</v>
      </c>
      <c r="AC8" s="17" t="e">
        <f>SQRT(((ABS(N8-#REF!)/#REF!)))</f>
        <v>#REF!</v>
      </c>
      <c r="AD8" s="17" t="e">
        <f>SQRT(((ABS(O8-#REF!)/#REF!)))</f>
        <v>#REF!</v>
      </c>
    </row>
    <row r="9" spans="1:30">
      <c r="A9" s="2" t="s">
        <v>73</v>
      </c>
      <c r="B9" s="86" t="s">
        <v>172</v>
      </c>
      <c r="C9" s="97" t="s">
        <v>202</v>
      </c>
      <c r="D9" s="107" t="s">
        <v>23</v>
      </c>
      <c r="E9" s="57">
        <v>8.4173820474676155</v>
      </c>
      <c r="F9" s="40">
        <v>2.0429083333333331</v>
      </c>
      <c r="G9" s="40">
        <v>3.1152000000000002</v>
      </c>
      <c r="H9" s="40"/>
      <c r="I9" s="13"/>
      <c r="K9" s="57"/>
      <c r="L9" s="235">
        <v>1.9</v>
      </c>
      <c r="M9" s="40">
        <f t="shared" si="0"/>
        <v>1.3749909306717025</v>
      </c>
      <c r="N9" s="40">
        <f t="shared" si="1"/>
        <v>1.9645159308215683</v>
      </c>
      <c r="O9" s="40">
        <f t="shared" si="2"/>
        <v>1.6070369870814976</v>
      </c>
      <c r="Q9" s="17">
        <f t="shared" si="3"/>
        <v>0.31925906932829751</v>
      </c>
      <c r="R9" s="17">
        <f t="shared" si="4"/>
        <v>0.55058406917843161</v>
      </c>
      <c r="S9" s="17">
        <f t="shared" si="5"/>
        <v>0.37831301291850283</v>
      </c>
      <c r="V9" s="17"/>
      <c r="W9" s="17"/>
      <c r="X9" s="17"/>
      <c r="AB9" s="17" t="e">
        <f>SQRT(((ABS(M9-#REF!)/#REF!)))</f>
        <v>#REF!</v>
      </c>
      <c r="AC9" s="17" t="e">
        <f>SQRT(((ABS(N9-#REF!)/#REF!)))</f>
        <v>#REF!</v>
      </c>
      <c r="AD9" s="17" t="e">
        <f>SQRT(((ABS(O9-#REF!)/#REF!)))</f>
        <v>#REF!</v>
      </c>
    </row>
    <row r="10" spans="1:30">
      <c r="A10" s="2" t="s">
        <v>78</v>
      </c>
      <c r="B10" s="86" t="s">
        <v>116</v>
      </c>
      <c r="C10" s="97" t="s">
        <v>180</v>
      </c>
      <c r="D10" s="107" t="s">
        <v>23</v>
      </c>
      <c r="E10" s="40">
        <v>4.3852033191477195</v>
      </c>
      <c r="F10" s="40">
        <v>2.2579416666666665</v>
      </c>
      <c r="G10" s="40">
        <v>2.3987274999999997</v>
      </c>
      <c r="H10" s="40">
        <v>2.6418833333333334</v>
      </c>
      <c r="I10" s="40">
        <v>2.7131166666666666</v>
      </c>
      <c r="K10" s="40"/>
      <c r="M10" s="40">
        <f>$L$2*(1-E31/100)+$L$4*(E31/100)</f>
        <v>1.3613176525898916</v>
      </c>
      <c r="N10" s="40">
        <f t="shared" si="1"/>
        <v>1.986666716575459</v>
      </c>
      <c r="O10" s="40">
        <f t="shared" si="2"/>
        <v>1.6074646084280977</v>
      </c>
      <c r="Q10" s="17">
        <f t="shared" si="3"/>
        <v>0.39031568074344181</v>
      </c>
      <c r="R10" s="17">
        <f t="shared" si="4"/>
        <v>0.63729995009120799</v>
      </c>
      <c r="S10" s="17">
        <f t="shared" si="5"/>
        <v>0.24625205823856877</v>
      </c>
      <c r="V10" s="17"/>
      <c r="W10" s="17"/>
      <c r="X10" s="17"/>
      <c r="AB10" s="17" t="e">
        <f>SQRT(((ABS(M10-#REF!)/#REF!)))</f>
        <v>#REF!</v>
      </c>
      <c r="AC10" s="17" t="e">
        <f>SQRT(((ABS(N10-#REF!)/#REF!)))</f>
        <v>#REF!</v>
      </c>
      <c r="AD10" s="17" t="e">
        <f>SQRT(((ABS(O10-#REF!)/#REF!)))</f>
        <v>#REF!</v>
      </c>
    </row>
    <row r="11" spans="1:30">
      <c r="A11" s="344" t="s">
        <v>30</v>
      </c>
      <c r="B11" s="348" t="s">
        <v>93</v>
      </c>
      <c r="C11" s="96" t="s">
        <v>186</v>
      </c>
      <c r="D11" s="106" t="s">
        <v>96</v>
      </c>
      <c r="E11" s="352">
        <v>9.8486137098145559</v>
      </c>
      <c r="F11" s="352">
        <v>1.84755</v>
      </c>
      <c r="G11" s="352">
        <v>2.3487833333333334</v>
      </c>
      <c r="H11" s="352">
        <v>1.7596666666666665</v>
      </c>
      <c r="I11" s="352">
        <v>1.7973333333333334</v>
      </c>
      <c r="K11" s="274"/>
      <c r="M11" s="40"/>
      <c r="N11" s="40"/>
      <c r="O11" s="40"/>
      <c r="Q11" s="17"/>
      <c r="R11" s="17"/>
      <c r="S11" s="17"/>
      <c r="V11" s="17"/>
      <c r="W11" s="17"/>
      <c r="X11" s="17"/>
      <c r="AB11" s="17"/>
      <c r="AC11" s="17"/>
      <c r="AD11" s="17"/>
    </row>
    <row r="12" spans="1:30">
      <c r="A12" s="344" t="s">
        <v>40</v>
      </c>
      <c r="B12" s="348" t="s">
        <v>192</v>
      </c>
      <c r="C12" s="96" t="s">
        <v>193</v>
      </c>
      <c r="D12" s="106" t="s">
        <v>96</v>
      </c>
      <c r="E12" s="352">
        <v>9.4488658824933687</v>
      </c>
      <c r="F12" s="352">
        <v>1.788216666666667</v>
      </c>
      <c r="G12" s="352">
        <v>2.4818499999999997</v>
      </c>
      <c r="H12" s="352">
        <v>1.7782666666666667</v>
      </c>
      <c r="I12" s="352">
        <v>1.7887666666666668</v>
      </c>
      <c r="K12" s="274"/>
      <c r="L12" t="s">
        <v>264</v>
      </c>
      <c r="M12" s="40"/>
      <c r="N12" s="40"/>
      <c r="O12" s="40"/>
      <c r="Q12" s="17"/>
      <c r="R12" s="17"/>
      <c r="S12" s="17"/>
      <c r="V12" s="17"/>
      <c r="W12" s="17"/>
      <c r="X12" s="17"/>
      <c r="AB12" s="17"/>
      <c r="AC12" s="17"/>
      <c r="AD12" s="17"/>
    </row>
    <row r="13" spans="1:30">
      <c r="A13" s="375" t="s">
        <v>57</v>
      </c>
      <c r="B13" s="376" t="s">
        <v>111</v>
      </c>
      <c r="C13" s="135" t="s">
        <v>197</v>
      </c>
      <c r="D13" s="136" t="s">
        <v>96</v>
      </c>
      <c r="E13" s="380">
        <v>3.4244811782275009</v>
      </c>
      <c r="F13" s="380">
        <v>1.9997333333333334</v>
      </c>
      <c r="G13" s="380">
        <v>2.3563499999999999</v>
      </c>
      <c r="H13" s="380">
        <v>1.9396166666666668</v>
      </c>
      <c r="I13" s="380">
        <v>1.8627833333333335</v>
      </c>
      <c r="K13" s="278"/>
      <c r="M13" s="40"/>
      <c r="N13" s="40"/>
      <c r="O13" s="40"/>
      <c r="Q13" s="17"/>
      <c r="R13" s="17"/>
      <c r="S13" s="17"/>
      <c r="V13" s="17"/>
      <c r="W13" s="17"/>
      <c r="X13" s="17"/>
      <c r="AB13" s="17"/>
      <c r="AC13" s="17"/>
      <c r="AD13" s="17"/>
    </row>
    <row r="14" spans="1:30">
      <c r="A14" s="344" t="s">
        <v>58</v>
      </c>
      <c r="B14" s="348" t="s">
        <v>112</v>
      </c>
      <c r="C14" s="96" t="s">
        <v>185</v>
      </c>
      <c r="D14" s="106" t="s">
        <v>96</v>
      </c>
      <c r="E14" s="356">
        <v>13.228614004650469</v>
      </c>
      <c r="F14" s="352">
        <v>1.7844500000000001</v>
      </c>
      <c r="G14" s="352">
        <v>2.3619166666666667</v>
      </c>
      <c r="H14" s="352">
        <v>1.6834833333333332</v>
      </c>
      <c r="I14" s="352">
        <v>1.8955000000000002</v>
      </c>
      <c r="K14" s="278"/>
      <c r="M14" s="40"/>
      <c r="N14" s="40"/>
      <c r="O14" s="40"/>
      <c r="Q14" s="17"/>
      <c r="R14" s="17"/>
      <c r="S14" s="17"/>
      <c r="V14" s="17"/>
      <c r="W14" s="17"/>
      <c r="X14" s="17"/>
      <c r="AB14" s="17" t="e">
        <f>SQRT(((ABS(M14-#REF!)/#REF!)))</f>
        <v>#REF!</v>
      </c>
      <c r="AC14" s="17" t="e">
        <f>SQRT(((ABS(N14-#REF!)/#REF!)))</f>
        <v>#REF!</v>
      </c>
      <c r="AD14" s="17" t="e">
        <f>SQRT(((ABS(O14-#REF!)/#REF!)))</f>
        <v>#REF!</v>
      </c>
    </row>
    <row r="15" spans="1:30">
      <c r="A15" s="344" t="s">
        <v>59</v>
      </c>
      <c r="B15" s="348" t="s">
        <v>112</v>
      </c>
      <c r="C15" s="96" t="s">
        <v>185</v>
      </c>
      <c r="D15" s="106" t="s">
        <v>96</v>
      </c>
      <c r="E15" s="356">
        <v>13.223847782622469</v>
      </c>
      <c r="F15" s="352">
        <v>1.8431999999999999</v>
      </c>
      <c r="G15" s="352">
        <v>2.5643000000000002</v>
      </c>
      <c r="H15" s="352">
        <v>1.8139333333333334</v>
      </c>
      <c r="I15" s="352">
        <v>1.9585999999999999</v>
      </c>
      <c r="K15" s="278"/>
      <c r="M15" s="40"/>
      <c r="N15" s="40"/>
      <c r="O15" s="40"/>
      <c r="Q15" s="17"/>
      <c r="R15" s="17"/>
      <c r="S15" s="17"/>
      <c r="V15" s="17"/>
      <c r="W15" s="17"/>
      <c r="X15" s="17"/>
      <c r="AB15" s="17" t="e">
        <f>SQRT(((ABS(M15-#REF!)/#REF!)))</f>
        <v>#REF!</v>
      </c>
      <c r="AC15" s="17" t="e">
        <f>SQRT(((ABS(N15-#REF!)/#REF!)))</f>
        <v>#REF!</v>
      </c>
      <c r="AD15" s="17" t="e">
        <f>SQRT(((ABS(O15-#REF!)/#REF!)))</f>
        <v>#REF!</v>
      </c>
    </row>
    <row r="16" spans="1:30">
      <c r="A16" s="344" t="s">
        <v>60</v>
      </c>
      <c r="B16" s="348" t="s">
        <v>112</v>
      </c>
      <c r="C16" s="96" t="s">
        <v>185</v>
      </c>
      <c r="D16" s="106" t="s">
        <v>96</v>
      </c>
      <c r="E16" s="356">
        <v>12.190268421750883</v>
      </c>
      <c r="F16" s="352">
        <v>1.9276499999999999</v>
      </c>
      <c r="G16" s="352">
        <v>2.4944500000000001</v>
      </c>
      <c r="H16" s="352">
        <v>1.8211166666666667</v>
      </c>
      <c r="I16" s="352">
        <v>1.9240333333333333</v>
      </c>
      <c r="K16" s="278"/>
      <c r="M16" s="40"/>
      <c r="N16" s="40"/>
      <c r="O16" s="40"/>
      <c r="P16" t="s">
        <v>252</v>
      </c>
      <c r="Q16" s="17">
        <f>SUM(Q2:Q15)</f>
        <v>2.9050429729955511</v>
      </c>
      <c r="R16" s="17">
        <f>SUM(R2:R15)</f>
        <v>4.7130693082606854</v>
      </c>
      <c r="S16" s="17">
        <f>SUM(S2:S15)</f>
        <v>1.6280680690140412</v>
      </c>
      <c r="T16" s="17" t="s">
        <v>266</v>
      </c>
      <c r="V16" s="17">
        <f>SUM(V2:V15)</f>
        <v>0.44904753127610797</v>
      </c>
      <c r="W16" s="17">
        <f>SUM(W2:W15)</f>
        <v>0.66656084028554718</v>
      </c>
      <c r="X16" s="17">
        <f>SUM(X2:X15)</f>
        <v>0.36322518909861112</v>
      </c>
      <c r="Y16" s="17">
        <f>SUM(V16:X16)</f>
        <v>1.4788335606602663</v>
      </c>
      <c r="AB16" s="17" t="e">
        <f>SUM(AB2:AB15)</f>
        <v>#REF!</v>
      </c>
      <c r="AC16" s="17" t="e">
        <f>SUM(AC2:AC15)</f>
        <v>#REF!</v>
      </c>
      <c r="AD16" s="17" t="e">
        <f>SUM(AD2:AD15)</f>
        <v>#REF!</v>
      </c>
    </row>
    <row r="17" spans="1:31">
      <c r="A17" s="344" t="s">
        <v>61</v>
      </c>
      <c r="B17" s="348" t="s">
        <v>112</v>
      </c>
      <c r="C17" s="96" t="s">
        <v>185</v>
      </c>
      <c r="D17" s="106" t="s">
        <v>96</v>
      </c>
      <c r="E17" s="356">
        <v>15.176653953615338</v>
      </c>
      <c r="F17" s="352">
        <v>1.7663833333333336</v>
      </c>
      <c r="G17" s="352">
        <v>2.6574999999999998</v>
      </c>
      <c r="H17" s="352">
        <v>1.6548166666666666</v>
      </c>
      <c r="I17" s="352">
        <v>1.9536666666666669</v>
      </c>
      <c r="K17" s="274"/>
    </row>
    <row r="18" spans="1:31">
      <c r="A18" s="344" t="s">
        <v>62</v>
      </c>
      <c r="B18" s="348" t="s">
        <v>109</v>
      </c>
      <c r="C18" s="96" t="s">
        <v>183</v>
      </c>
      <c r="D18" s="106" t="s">
        <v>96</v>
      </c>
      <c r="E18" s="356">
        <v>14.1074505680656</v>
      </c>
      <c r="F18" s="352">
        <v>1.9028</v>
      </c>
      <c r="G18" s="352">
        <v>2.67035</v>
      </c>
      <c r="H18" s="352">
        <v>1.7659666666666667</v>
      </c>
      <c r="I18" s="352">
        <v>1.8888833333333332</v>
      </c>
      <c r="K18" s="274"/>
      <c r="AE18" s="17" t="e">
        <f>SUM(AB16:AD16)</f>
        <v>#REF!</v>
      </c>
    </row>
    <row r="19" spans="1:31">
      <c r="A19" s="344" t="s">
        <v>63</v>
      </c>
      <c r="B19" s="348" t="s">
        <v>109</v>
      </c>
      <c r="C19" s="96" t="s">
        <v>183</v>
      </c>
      <c r="D19" s="106" t="s">
        <v>96</v>
      </c>
      <c r="E19" s="356">
        <v>15.051404867421686</v>
      </c>
      <c r="F19" s="352">
        <v>1.73695</v>
      </c>
      <c r="G19" s="352">
        <v>2.5471833333333329</v>
      </c>
      <c r="H19" s="352">
        <v>1.5366000000000002</v>
      </c>
      <c r="I19" s="352">
        <v>1.6942666666666666</v>
      </c>
      <c r="K19" s="278"/>
      <c r="M19" s="235">
        <v>2.2550499999999998</v>
      </c>
      <c r="N19" s="235">
        <v>2.5047500000000005</v>
      </c>
      <c r="O19" s="235">
        <v>2.2757000000000005</v>
      </c>
      <c r="P19" s="235">
        <v>2.3615666666666666</v>
      </c>
      <c r="S19" t="s">
        <v>246</v>
      </c>
      <c r="T19" t="s">
        <v>247</v>
      </c>
      <c r="U19" t="s">
        <v>250</v>
      </c>
    </row>
    <row r="20" spans="1:31">
      <c r="A20" s="401" t="s">
        <v>24</v>
      </c>
      <c r="B20" s="405" t="s">
        <v>89</v>
      </c>
      <c r="C20" s="118" t="s">
        <v>189</v>
      </c>
      <c r="D20" s="119" t="s">
        <v>90</v>
      </c>
      <c r="E20" s="413">
        <v>13.963099839196577</v>
      </c>
      <c r="F20" s="409">
        <v>1.7803333333333333</v>
      </c>
      <c r="G20" s="409">
        <v>2.4966166666666663</v>
      </c>
      <c r="H20" s="409">
        <v>1.7042166666666669</v>
      </c>
      <c r="I20" s="409">
        <v>1.8886499999999999</v>
      </c>
      <c r="K20" s="274"/>
      <c r="L20" s="235">
        <v>3.4929511985013582</v>
      </c>
      <c r="M20" s="235">
        <v>2.1345333333333336</v>
      </c>
      <c r="N20" s="235">
        <v>2.5666125000000002</v>
      </c>
      <c r="O20" s="235">
        <v>2.1819666666666668</v>
      </c>
      <c r="P20" s="235">
        <v>2.3399666666666668</v>
      </c>
      <c r="Q20" s="17">
        <v>1.9</v>
      </c>
      <c r="R20" s="17">
        <v>0</v>
      </c>
      <c r="S20" s="40">
        <f t="shared" ref="S20:S36" si="9">$Q$20*(1-R20/100)+$L$4*(R20/100)</f>
        <v>1.9</v>
      </c>
      <c r="T20" s="40">
        <f t="shared" ref="T20:T36" si="10">$Q$20*(1-R20/100)+$L$5*(R20/100)</f>
        <v>1.9</v>
      </c>
      <c r="U20" s="40">
        <f t="shared" ref="U20:U36" si="11">$Q$20*(1-R20/100)+$L$6*(R20/100)</f>
        <v>1.9</v>
      </c>
    </row>
    <row r="21" spans="1:31">
      <c r="A21" s="401" t="s">
        <v>25</v>
      </c>
      <c r="B21" s="405" t="s">
        <v>89</v>
      </c>
      <c r="C21" s="118" t="s">
        <v>189</v>
      </c>
      <c r="D21" s="119" t="s">
        <v>90</v>
      </c>
      <c r="E21" s="413">
        <v>10.217418078809521</v>
      </c>
      <c r="F21" s="409">
        <v>1.8515833333333334</v>
      </c>
      <c r="G21" s="409">
        <v>2.3852333333333333</v>
      </c>
      <c r="H21" s="409">
        <v>1.6576833333333334</v>
      </c>
      <c r="I21" s="409">
        <v>1.9000666666666666</v>
      </c>
      <c r="K21" s="278"/>
      <c r="L21" s="235">
        <v>6.3211309958861799</v>
      </c>
      <c r="M21" s="235">
        <v>2.2322166666666665</v>
      </c>
      <c r="N21" s="235">
        <v>2.4220000000000002</v>
      </c>
      <c r="O21" s="235">
        <v>2.2004666666666663</v>
      </c>
      <c r="P21" s="235">
        <v>2.3077999999999999</v>
      </c>
      <c r="R21" s="17">
        <v>1</v>
      </c>
      <c r="S21" s="40">
        <f t="shared" si="9"/>
        <v>1.8810123999999999</v>
      </c>
      <c r="T21" s="40">
        <f t="shared" si="10"/>
        <v>1.9229000000000001</v>
      </c>
      <c r="U21" s="40">
        <f t="shared" si="11"/>
        <v>1.8975</v>
      </c>
    </row>
    <row r="22" spans="1:31">
      <c r="A22" s="401" t="s">
        <v>26</v>
      </c>
      <c r="B22" s="405" t="s">
        <v>89</v>
      </c>
      <c r="C22" s="118" t="s">
        <v>189</v>
      </c>
      <c r="D22" s="119" t="s">
        <v>90</v>
      </c>
      <c r="E22" s="409">
        <v>9.01241594152979</v>
      </c>
      <c r="F22" s="409">
        <v>1.8363</v>
      </c>
      <c r="G22" s="409">
        <v>2.3677000000000001</v>
      </c>
      <c r="H22" s="409">
        <v>1.6819666666666666</v>
      </c>
      <c r="I22" s="409">
        <v>1.8567666666666665</v>
      </c>
      <c r="K22" s="278"/>
      <c r="L22" s="235">
        <v>4.5598309485663728</v>
      </c>
      <c r="R22" s="17">
        <v>2</v>
      </c>
      <c r="S22" s="40">
        <f t="shared" si="9"/>
        <v>1.8620247999999999</v>
      </c>
      <c r="T22" s="40">
        <f t="shared" si="10"/>
        <v>1.9458</v>
      </c>
      <c r="U22" s="40">
        <f t="shared" si="11"/>
        <v>1.8949999999999998</v>
      </c>
    </row>
    <row r="23" spans="1:31">
      <c r="A23" s="432" t="s">
        <v>27</v>
      </c>
      <c r="B23" s="436" t="s">
        <v>91</v>
      </c>
      <c r="C23" s="93" t="s">
        <v>181</v>
      </c>
      <c r="D23" s="103" t="s">
        <v>92</v>
      </c>
      <c r="E23" s="444">
        <v>10.157780680401382</v>
      </c>
      <c r="F23" s="440">
        <v>1.8855</v>
      </c>
      <c r="G23" s="440">
        <v>2.36205</v>
      </c>
      <c r="H23" s="440">
        <v>1.7777500000000002</v>
      </c>
      <c r="I23" s="440">
        <v>1.7293333333333332</v>
      </c>
      <c r="K23" s="274"/>
      <c r="R23" s="17">
        <v>3</v>
      </c>
      <c r="S23" s="40">
        <f t="shared" si="9"/>
        <v>1.8430371999999999</v>
      </c>
      <c r="T23" s="40">
        <f t="shared" si="10"/>
        <v>1.9686999999999999</v>
      </c>
      <c r="U23" s="40">
        <f t="shared" si="11"/>
        <v>1.8925000000000001</v>
      </c>
    </row>
    <row r="24" spans="1:31">
      <c r="A24" s="432" t="s">
        <v>56</v>
      </c>
      <c r="B24" s="436" t="s">
        <v>110</v>
      </c>
      <c r="C24" s="93" t="s">
        <v>184</v>
      </c>
      <c r="D24" s="103" t="s">
        <v>92</v>
      </c>
      <c r="E24" s="440">
        <v>9.6611597604646153</v>
      </c>
      <c r="F24" s="440">
        <v>1.9209499999999999</v>
      </c>
      <c r="G24" s="440">
        <v>2.3746166666666664</v>
      </c>
      <c r="H24" s="440">
        <v>1.7823166666666665</v>
      </c>
      <c r="I24" s="440">
        <v>1.7256499999999999</v>
      </c>
      <c r="K24" s="274"/>
      <c r="L24" s="235">
        <v>1.6</v>
      </c>
      <c r="M24" s="17">
        <v>1.6280680690140412</v>
      </c>
      <c r="N24" s="17">
        <v>1.4788335606602663</v>
      </c>
      <c r="O24" s="17"/>
      <c r="R24" s="17">
        <v>4</v>
      </c>
      <c r="S24" s="40">
        <f t="shared" si="9"/>
        <v>1.8240495999999999</v>
      </c>
      <c r="T24" s="40">
        <f t="shared" si="10"/>
        <v>1.9915999999999998</v>
      </c>
      <c r="U24" s="40">
        <f t="shared" si="11"/>
        <v>1.89</v>
      </c>
    </row>
    <row r="25" spans="1:31">
      <c r="A25" s="432" t="s">
        <v>65</v>
      </c>
      <c r="B25" s="436" t="s">
        <v>114</v>
      </c>
      <c r="C25" s="93" t="s">
        <v>171</v>
      </c>
      <c r="D25" s="103" t="s">
        <v>92</v>
      </c>
      <c r="E25" s="444">
        <v>8.5219093683422393</v>
      </c>
      <c r="F25" s="440">
        <v>2.0155500000000002</v>
      </c>
      <c r="G25" s="440">
        <v>2.2574666666666667</v>
      </c>
      <c r="H25" s="440">
        <v>1.8397000000000001</v>
      </c>
      <c r="I25" s="440">
        <v>1.7379166666666663</v>
      </c>
      <c r="K25" s="316"/>
      <c r="L25" s="235">
        <v>1.85</v>
      </c>
      <c r="M25" s="17">
        <v>0.84871277891660579</v>
      </c>
      <c r="N25" s="17">
        <v>0.56706259604620146</v>
      </c>
      <c r="O25" s="17"/>
      <c r="R25" s="17">
        <v>5</v>
      </c>
      <c r="S25" s="40">
        <f t="shared" si="9"/>
        <v>1.8050619999999999</v>
      </c>
      <c r="T25" s="40">
        <f t="shared" si="10"/>
        <v>2.0145</v>
      </c>
      <c r="U25" s="40">
        <f t="shared" si="11"/>
        <v>1.8875</v>
      </c>
    </row>
    <row r="26" spans="1:31">
      <c r="A26" s="432" t="s">
        <v>66</v>
      </c>
      <c r="B26" s="436" t="s">
        <v>114</v>
      </c>
      <c r="C26" s="93" t="s">
        <v>171</v>
      </c>
      <c r="D26" s="103" t="s">
        <v>92</v>
      </c>
      <c r="E26" s="444">
        <v>10.281934695919556</v>
      </c>
      <c r="F26" s="440">
        <v>1.8828833333333332</v>
      </c>
      <c r="G26" s="440">
        <v>2.4108833333333335</v>
      </c>
      <c r="H26" s="440">
        <v>1.8021833333333332</v>
      </c>
      <c r="I26" s="440">
        <v>1.8746666666666669</v>
      </c>
      <c r="K26" s="316"/>
      <c r="L26" s="235">
        <v>2</v>
      </c>
      <c r="M26" s="17">
        <v>1.628627635572589</v>
      </c>
      <c r="N26" s="17">
        <v>0.6288494862283478</v>
      </c>
      <c r="O26" s="17"/>
      <c r="R26" s="17">
        <v>6</v>
      </c>
      <c r="S26" s="40">
        <f t="shared" si="9"/>
        <v>1.7860743999999997</v>
      </c>
      <c r="T26" s="40">
        <f t="shared" si="10"/>
        <v>2.0373999999999999</v>
      </c>
      <c r="U26" s="40">
        <f t="shared" si="11"/>
        <v>1.8849999999999998</v>
      </c>
    </row>
    <row r="27" spans="1:31">
      <c r="A27" s="432" t="s">
        <v>67</v>
      </c>
      <c r="B27" s="436" t="s">
        <v>114</v>
      </c>
      <c r="C27" s="93" t="s">
        <v>171</v>
      </c>
      <c r="D27" s="103" t="s">
        <v>92</v>
      </c>
      <c r="E27" s="444">
        <v>9.6630367029662683</v>
      </c>
      <c r="F27" s="440">
        <v>1.8347583333333333</v>
      </c>
      <c r="G27" s="440">
        <v>2.3851999999999998</v>
      </c>
      <c r="H27" s="440">
        <v>1.7119333333333333</v>
      </c>
      <c r="I27" s="440">
        <v>1.7305833333333334</v>
      </c>
      <c r="K27" s="311"/>
      <c r="L27" s="235">
        <v>2.1</v>
      </c>
      <c r="M27" s="17">
        <v>2.3562792877930416</v>
      </c>
      <c r="N27" s="17">
        <v>0.82248982780772772</v>
      </c>
      <c r="O27" s="17"/>
      <c r="R27" s="17">
        <v>7</v>
      </c>
      <c r="S27" s="40">
        <f t="shared" si="9"/>
        <v>1.7670868</v>
      </c>
      <c r="T27" s="40">
        <f t="shared" si="10"/>
        <v>2.0602999999999998</v>
      </c>
      <c r="U27" s="40">
        <f t="shared" si="11"/>
        <v>1.8824999999999998</v>
      </c>
    </row>
    <row r="28" spans="1:31">
      <c r="A28" s="432" t="s">
        <v>68</v>
      </c>
      <c r="B28" s="436" t="s">
        <v>114</v>
      </c>
      <c r="C28" s="93" t="s">
        <v>171</v>
      </c>
      <c r="D28" s="103" t="s">
        <v>92</v>
      </c>
      <c r="E28" s="444">
        <v>11.716540445138877</v>
      </c>
      <c r="F28" s="440">
        <v>1.9054666666666666</v>
      </c>
      <c r="G28" s="440">
        <v>2.385933333333333</v>
      </c>
      <c r="H28" s="440">
        <v>1.7135666666666669</v>
      </c>
      <c r="I28" s="440">
        <v>1.7585666666666668</v>
      </c>
      <c r="K28" s="311"/>
      <c r="L28" s="235">
        <v>2.2999999999999998</v>
      </c>
      <c r="M28" s="17">
        <v>3.9500182305158713</v>
      </c>
      <c r="N28" s="17">
        <v>1.4802894390116859</v>
      </c>
      <c r="O28" s="17"/>
      <c r="R28" s="17">
        <v>8</v>
      </c>
      <c r="S28" s="40">
        <f t="shared" si="9"/>
        <v>1.7480992</v>
      </c>
      <c r="T28" s="40">
        <f t="shared" si="10"/>
        <v>2.0832000000000002</v>
      </c>
      <c r="U28" s="40">
        <f t="shared" si="11"/>
        <v>1.88</v>
      </c>
    </row>
    <row r="29" spans="1:31">
      <c r="A29" s="432" t="s">
        <v>69</v>
      </c>
      <c r="B29" s="436" t="s">
        <v>114</v>
      </c>
      <c r="C29" s="93" t="s">
        <v>171</v>
      </c>
      <c r="D29" s="103" t="s">
        <v>92</v>
      </c>
      <c r="E29" s="444">
        <v>14.124975966160333</v>
      </c>
      <c r="F29" s="440">
        <v>1.7826999999999997</v>
      </c>
      <c r="G29" s="440">
        <v>2.4689333333333332</v>
      </c>
      <c r="H29" s="440">
        <v>1.5829</v>
      </c>
      <c r="I29" s="440">
        <v>1.6838500000000003</v>
      </c>
      <c r="K29" s="311"/>
      <c r="O29" s="17"/>
      <c r="R29" s="17">
        <v>9</v>
      </c>
      <c r="S29" s="40">
        <f t="shared" si="9"/>
        <v>1.7291116</v>
      </c>
      <c r="T29" s="40">
        <f t="shared" si="10"/>
        <v>2.1061000000000001</v>
      </c>
      <c r="U29" s="40">
        <f t="shared" si="11"/>
        <v>1.8774999999999999</v>
      </c>
    </row>
    <row r="30" spans="1:31">
      <c r="A30" s="432" t="s">
        <v>70</v>
      </c>
      <c r="B30" s="436" t="s">
        <v>114</v>
      </c>
      <c r="C30" s="93" t="s">
        <v>171</v>
      </c>
      <c r="D30" s="103" t="s">
        <v>92</v>
      </c>
      <c r="E30" s="444">
        <v>14.07397416299491</v>
      </c>
      <c r="F30" s="440">
        <v>1.8152833333333334</v>
      </c>
      <c r="G30" s="440">
        <v>2.5150999999999999</v>
      </c>
      <c r="H30" s="440">
        <v>1.69425</v>
      </c>
      <c r="I30" s="440">
        <v>1.9853500000000004</v>
      </c>
      <c r="K30" s="311"/>
      <c r="L30" s="235"/>
      <c r="M30" s="17"/>
      <c r="N30" s="17"/>
      <c r="O30" s="17"/>
      <c r="R30" s="17">
        <v>10</v>
      </c>
      <c r="S30" s="40">
        <f t="shared" si="9"/>
        <v>1.710124</v>
      </c>
      <c r="T30" s="40">
        <f t="shared" si="10"/>
        <v>2.129</v>
      </c>
      <c r="U30" s="40">
        <f t="shared" si="11"/>
        <v>1.875</v>
      </c>
    </row>
    <row r="31" spans="1:31" ht="16" thickBot="1">
      <c r="A31" s="465" t="s">
        <v>71</v>
      </c>
      <c r="B31" s="436" t="s">
        <v>114</v>
      </c>
      <c r="C31" s="137" t="s">
        <v>171</v>
      </c>
      <c r="D31" s="138" t="s">
        <v>92</v>
      </c>
      <c r="E31" s="476">
        <v>14.929216856195323</v>
      </c>
      <c r="F31" s="472">
        <v>1.9163166666666669</v>
      </c>
      <c r="G31" s="472">
        <v>2.623966666666667</v>
      </c>
      <c r="H31" s="472">
        <v>1.7516333333333334</v>
      </c>
      <c r="I31" s="472">
        <v>1.8537166666666665</v>
      </c>
      <c r="K31" s="316"/>
      <c r="L31" s="235"/>
      <c r="M31" s="17"/>
      <c r="N31" s="17"/>
      <c r="R31" s="17">
        <v>11</v>
      </c>
      <c r="S31" s="40">
        <f t="shared" si="9"/>
        <v>1.6911363999999998</v>
      </c>
      <c r="T31" s="40">
        <f t="shared" si="10"/>
        <v>2.1518999999999999</v>
      </c>
      <c r="U31" s="40">
        <f t="shared" si="11"/>
        <v>1.8724999999999998</v>
      </c>
    </row>
    <row r="32" spans="1:31">
      <c r="K32" s="316"/>
      <c r="R32" s="17">
        <v>12</v>
      </c>
      <c r="S32" s="40">
        <f t="shared" si="9"/>
        <v>1.6721488</v>
      </c>
      <c r="T32" s="40">
        <f t="shared" si="10"/>
        <v>2.1747999999999998</v>
      </c>
      <c r="U32" s="40">
        <f t="shared" si="11"/>
        <v>1.8699999999999999</v>
      </c>
    </row>
    <row r="33" spans="11:21">
      <c r="K33" s="316"/>
      <c r="R33" s="17">
        <v>13</v>
      </c>
      <c r="S33" s="40">
        <f t="shared" si="9"/>
        <v>1.6531612</v>
      </c>
      <c r="T33" s="40">
        <f t="shared" si="10"/>
        <v>2.1977000000000002</v>
      </c>
      <c r="U33" s="40">
        <f t="shared" si="11"/>
        <v>1.8674999999999999</v>
      </c>
    </row>
    <row r="34" spans="11:21">
      <c r="K34" s="311"/>
      <c r="R34" s="17">
        <v>14</v>
      </c>
      <c r="S34" s="40">
        <f t="shared" si="9"/>
        <v>1.6341736</v>
      </c>
      <c r="T34" s="40">
        <f t="shared" si="10"/>
        <v>2.2206000000000001</v>
      </c>
      <c r="U34" s="40">
        <f t="shared" si="11"/>
        <v>1.865</v>
      </c>
    </row>
    <row r="35" spans="11:21">
      <c r="K35" s="311"/>
      <c r="R35" s="17">
        <v>15</v>
      </c>
      <c r="S35" s="40">
        <f t="shared" si="9"/>
        <v>1.615186</v>
      </c>
      <c r="T35" s="40">
        <f t="shared" si="10"/>
        <v>2.2435</v>
      </c>
      <c r="U35" s="40">
        <f t="shared" si="11"/>
        <v>1.8625</v>
      </c>
    </row>
    <row r="36" spans="11:21">
      <c r="K36" s="311"/>
      <c r="R36" s="17">
        <v>16</v>
      </c>
      <c r="S36" s="40">
        <f t="shared" si="9"/>
        <v>1.5961983999999998</v>
      </c>
      <c r="T36" s="40">
        <f t="shared" si="10"/>
        <v>2.2664</v>
      </c>
      <c r="U36" s="40">
        <f t="shared" si="11"/>
        <v>1.8599999999999999</v>
      </c>
    </row>
    <row r="37" spans="11:21">
      <c r="K37" s="311"/>
    </row>
    <row r="38" spans="11:21">
      <c r="K38" s="311"/>
    </row>
    <row r="39" spans="11:21">
      <c r="K39" s="316"/>
    </row>
    <row r="40" spans="11:21">
      <c r="K40" s="316"/>
    </row>
    <row r="41" spans="11:21">
      <c r="K41" s="311"/>
    </row>
    <row r="42" spans="11:21">
      <c r="K42" s="311"/>
    </row>
    <row r="43" spans="11:21">
      <c r="K43" s="352"/>
    </row>
    <row r="44" spans="11:21">
      <c r="K44" s="352"/>
    </row>
    <row r="45" spans="11:21">
      <c r="K45" s="380"/>
    </row>
    <row r="46" spans="11:21">
      <c r="K46" s="356"/>
    </row>
    <row r="47" spans="11:21">
      <c r="K47" s="356"/>
    </row>
    <row r="48" spans="11:21">
      <c r="K48" s="356"/>
    </row>
    <row r="49" spans="11:11">
      <c r="K49" s="356"/>
    </row>
    <row r="50" spans="11:11">
      <c r="K50" s="356"/>
    </row>
    <row r="51" spans="11:11">
      <c r="K51" s="356"/>
    </row>
    <row r="52" spans="11:11">
      <c r="K52" s="413"/>
    </row>
    <row r="53" spans="11:11">
      <c r="K53" s="413"/>
    </row>
    <row r="54" spans="11:11">
      <c r="K54" s="409"/>
    </row>
    <row r="55" spans="11:11">
      <c r="K55" s="444"/>
    </row>
    <row r="56" spans="11:11">
      <c r="K56" s="440"/>
    </row>
    <row r="57" spans="11:11">
      <c r="K57" s="444"/>
    </row>
    <row r="58" spans="11:11">
      <c r="K58" s="444"/>
    </row>
    <row r="59" spans="11:11">
      <c r="K59" s="444"/>
    </row>
    <row r="60" spans="11:11">
      <c r="K60" s="444"/>
    </row>
    <row r="61" spans="11:11">
      <c r="K61" s="444"/>
    </row>
    <row r="62" spans="11:11">
      <c r="K62" s="444"/>
    </row>
    <row r="63" spans="11:11">
      <c r="K63" s="444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44722F-09CE-AD4C-BD2D-8B778C3920B4}">
  <dimension ref="A1:AE63"/>
  <sheetViews>
    <sheetView zoomScale="75" workbookViewId="0">
      <selection activeCell="Q21" sqref="Q21"/>
    </sheetView>
  </sheetViews>
  <sheetFormatPr baseColWidth="10" defaultRowHeight="15"/>
  <sheetData>
    <row r="1" spans="1:30" ht="51" thickBot="1">
      <c r="A1" s="142"/>
      <c r="B1" s="143" t="s">
        <v>207</v>
      </c>
      <c r="C1" s="87" t="s">
        <v>204</v>
      </c>
      <c r="D1" s="89" t="s">
        <v>206</v>
      </c>
      <c r="E1" s="145" t="s">
        <v>158</v>
      </c>
      <c r="F1" s="146" t="s">
        <v>133</v>
      </c>
      <c r="G1" s="146" t="s">
        <v>133</v>
      </c>
      <c r="H1" s="146" t="s">
        <v>265</v>
      </c>
      <c r="I1" s="146" t="s">
        <v>133</v>
      </c>
      <c r="K1" s="498"/>
      <c r="L1" t="s">
        <v>249</v>
      </c>
      <c r="M1" t="s">
        <v>246</v>
      </c>
      <c r="N1" t="s">
        <v>247</v>
      </c>
      <c r="O1" t="s">
        <v>250</v>
      </c>
      <c r="P1" t="s">
        <v>251</v>
      </c>
      <c r="Q1" t="s">
        <v>246</v>
      </c>
      <c r="R1" t="s">
        <v>247</v>
      </c>
      <c r="S1" t="s">
        <v>250</v>
      </c>
      <c r="U1" t="s">
        <v>253</v>
      </c>
      <c r="V1" t="s">
        <v>246</v>
      </c>
      <c r="W1" t="s">
        <v>247</v>
      </c>
      <c r="X1" t="s">
        <v>250</v>
      </c>
      <c r="AA1" t="s">
        <v>254</v>
      </c>
      <c r="AB1" t="s">
        <v>246</v>
      </c>
      <c r="AC1" t="s">
        <v>247</v>
      </c>
      <c r="AD1" t="s">
        <v>250</v>
      </c>
    </row>
    <row r="2" spans="1:30" ht="16" thickBot="1">
      <c r="A2" s="161" t="s">
        <v>18</v>
      </c>
      <c r="B2" s="165" t="s">
        <v>167</v>
      </c>
      <c r="C2" s="166" t="s">
        <v>174</v>
      </c>
      <c r="D2" s="167" t="s">
        <v>20</v>
      </c>
      <c r="E2" s="171">
        <v>9.7999793438220664</v>
      </c>
      <c r="F2" s="171">
        <v>2.0619000000000001</v>
      </c>
      <c r="G2" s="171">
        <v>2.5797833333333333</v>
      </c>
      <c r="H2" s="171">
        <v>2.0644499999999999</v>
      </c>
      <c r="I2" s="171">
        <v>2.4111499999999997</v>
      </c>
      <c r="K2" s="40"/>
      <c r="L2" s="274">
        <v>2.5499999999999998</v>
      </c>
      <c r="M2" s="40">
        <f>$L$2*(1-E20/100)+$L$4*(E20/100)</f>
        <v>2.3002220464764007</v>
      </c>
      <c r="N2" s="40">
        <f>$L$2*(1-E20/100)+$L$5*(E20/100)</f>
        <v>2.7107196612386817</v>
      </c>
      <c r="O2" s="40">
        <f>$L$2*(1-E20/100)+$L$6*(E20/100)</f>
        <v>2.4618001859056013</v>
      </c>
      <c r="Q2" s="17">
        <f>ABS(M2-H20)</f>
        <v>0.23577204647640082</v>
      </c>
      <c r="R2" s="17">
        <f>ABS(N2-G20)</f>
        <v>0.13093632790534837</v>
      </c>
      <c r="S2" s="17">
        <f>ABS(O2-I20)</f>
        <v>5.0650185905601663E-2</v>
      </c>
      <c r="V2" s="17">
        <f>SQRT((((M2-H20)/H20))^2)</f>
        <v>0.1142057431647174</v>
      </c>
      <c r="W2" s="17">
        <f>SQRT((((N2-G20)/G20))^2)</f>
        <v>5.0754777044072837E-2</v>
      </c>
      <c r="X2" s="17">
        <f>SQRT((((O2-I20)/I20))^2)</f>
        <v>2.1006650729154832E-2</v>
      </c>
      <c r="AB2" s="17" t="e">
        <f>SQRT(((ABS(M2-#REF!)/#REF!)))</f>
        <v>#REF!</v>
      </c>
      <c r="AC2" s="17" t="e">
        <f>SQRT(((ABS(N2-#REF!)/#REF!)))</f>
        <v>#REF!</v>
      </c>
      <c r="AD2" s="17" t="e">
        <f>SQRT(((ABS(O2-#REF!)/#REF!)))</f>
        <v>#REF!</v>
      </c>
    </row>
    <row r="3" spans="1:30" ht="16" thickBot="1">
      <c r="A3" s="2" t="s">
        <v>19</v>
      </c>
      <c r="B3" s="86" t="s">
        <v>168</v>
      </c>
      <c r="C3" s="91" t="s">
        <v>169</v>
      </c>
      <c r="D3" s="167" t="s">
        <v>20</v>
      </c>
      <c r="E3" s="57">
        <v>12.346385973372316</v>
      </c>
      <c r="F3" s="40">
        <v>2.0574833333333333</v>
      </c>
      <c r="G3" s="40">
        <v>2.7606625000000005</v>
      </c>
      <c r="H3" s="40">
        <v>2.1608499999999999</v>
      </c>
      <c r="I3" s="40">
        <v>2.4798999999999998</v>
      </c>
      <c r="K3" s="57"/>
      <c r="M3" s="40">
        <f t="shared" ref="M3:M4" si="0">$L$2*(1-E21/100)+$L$4*(E21/100)</f>
        <v>2.2353202528650753</v>
      </c>
      <c r="N3" s="40">
        <f t="shared" ref="N3:N4" si="1">$L$2*(1-E21/100)+$L$5*(E21/100)</f>
        <v>2.7524807299633056</v>
      </c>
      <c r="O3" s="40">
        <f t="shared" ref="O3:O4" si="2">$L$2*(1-E21/100)+$L$6*(E21/100)</f>
        <v>2.4388825262396487</v>
      </c>
      <c r="Q3" s="17">
        <f t="shared" ref="Q3:Q4" si="3">ABS(M3-H21)</f>
        <v>7.4470252865075359E-2</v>
      </c>
      <c r="R3" s="17">
        <f t="shared" ref="R3:R4" si="4">ABS(N3-G21)</f>
        <v>8.1817700366948465E-3</v>
      </c>
      <c r="S3" s="17">
        <f t="shared" ref="S3:S4" si="5">ABS(O3-I21)</f>
        <v>4.1017473760351031E-2</v>
      </c>
      <c r="V3" s="17">
        <f t="shared" ref="V3:V4" si="6">SQRT((((M3-H21)/H21))^2)</f>
        <v>3.4463406930178103E-2</v>
      </c>
      <c r="W3" s="17">
        <f t="shared" ref="W3:W4" si="7">SQRT((((N3-G21)/G21))^2)</f>
        <v>2.9636980386754429E-3</v>
      </c>
      <c r="X3" s="17">
        <f t="shared" ref="X3:X4" si="8">SQRT((((O3-I21)/I21))^2)</f>
        <v>1.6539970869934688E-2</v>
      </c>
      <c r="AB3" s="17" t="e">
        <f>SQRT(((ABS(M3-#REF!)/#REF!)))</f>
        <v>#REF!</v>
      </c>
      <c r="AC3" s="17" t="e">
        <f>SQRT(((ABS(N3-#REF!)/#REF!)))</f>
        <v>#REF!</v>
      </c>
      <c r="AD3" s="17" t="e">
        <f>SQRT(((ABS(O3-#REF!)/#REF!)))</f>
        <v>#REF!</v>
      </c>
    </row>
    <row r="4" spans="1:30" ht="16" thickBot="1">
      <c r="A4" s="84" t="s">
        <v>21</v>
      </c>
      <c r="B4" s="195" t="s">
        <v>167</v>
      </c>
      <c r="C4" s="91" t="s">
        <v>174</v>
      </c>
      <c r="D4" s="167" t="s">
        <v>20</v>
      </c>
      <c r="E4" s="40">
        <v>9.8295159962182002</v>
      </c>
      <c r="F4" s="40">
        <v>2.1716833333333332</v>
      </c>
      <c r="G4" s="40">
        <v>2.693316666666667</v>
      </c>
      <c r="H4" s="40">
        <v>2.2105333333333332</v>
      </c>
      <c r="I4" s="40">
        <v>2.3950333333333336</v>
      </c>
      <c r="K4" s="40"/>
      <c r="L4">
        <v>1.24E-3</v>
      </c>
      <c r="M4" s="40">
        <f t="shared" si="0"/>
        <v>2.2994692280947886</v>
      </c>
      <c r="N4" s="40">
        <f t="shared" si="1"/>
        <v>2.7112040623379783</v>
      </c>
      <c r="O4" s="40">
        <f t="shared" si="2"/>
        <v>2.4615343560340359</v>
      </c>
      <c r="Q4" s="17">
        <f t="shared" si="3"/>
        <v>8.8935894761455359E-2</v>
      </c>
      <c r="R4" s="17">
        <f t="shared" si="4"/>
        <v>1.7887395671311257E-2</v>
      </c>
      <c r="S4" s="17">
        <f t="shared" si="5"/>
        <v>6.650102270070235E-2</v>
      </c>
      <c r="V4" s="17">
        <f t="shared" si="6"/>
        <v>4.0232777049937586E-2</v>
      </c>
      <c r="W4" s="17">
        <f t="shared" si="7"/>
        <v>6.6414008767299009E-3</v>
      </c>
      <c r="X4" s="17">
        <f t="shared" si="8"/>
        <v>2.7766220108572885E-2</v>
      </c>
      <c r="AB4" s="17" t="e">
        <f>SQRT(((ABS(M4-#REF!)/#REF!)))</f>
        <v>#REF!</v>
      </c>
      <c r="AC4" s="17" t="e">
        <f>SQRT(((ABS(N4-#REF!)/#REF!)))</f>
        <v>#REF!</v>
      </c>
      <c r="AD4" s="17" t="e">
        <f>SQRT(((ABS(O4-#REF!)/#REF!)))</f>
        <v>#REF!</v>
      </c>
    </row>
    <row r="5" spans="1:30" ht="16" thickBot="1">
      <c r="A5" s="20" t="s">
        <v>83</v>
      </c>
      <c r="B5" s="200" t="s">
        <v>118</v>
      </c>
      <c r="C5" s="201" t="s">
        <v>175</v>
      </c>
      <c r="D5" s="202" t="s">
        <v>205</v>
      </c>
      <c r="E5" s="206">
        <v>1.7724100614620815</v>
      </c>
      <c r="F5" s="206">
        <v>2.1694833333333339</v>
      </c>
      <c r="G5" s="206">
        <v>2.37365</v>
      </c>
      <c r="H5" s="206">
        <v>2.2037666666666667</v>
      </c>
      <c r="I5" s="206">
        <v>2.3855333333333331</v>
      </c>
      <c r="K5" s="40"/>
      <c r="L5" s="40">
        <v>4.1900000000000004</v>
      </c>
      <c r="M5" s="40"/>
      <c r="N5" s="40"/>
      <c r="O5" s="40"/>
      <c r="Q5" s="17"/>
      <c r="R5" s="17"/>
      <c r="S5" s="17"/>
      <c r="V5" s="17"/>
      <c r="W5" s="17"/>
      <c r="X5" s="17"/>
      <c r="AB5" s="17" t="e">
        <f>SQRT(((ABS(M5-#REF!)/#REF!)))</f>
        <v>#REF!</v>
      </c>
      <c r="AC5" s="17" t="e">
        <f>SQRT(((ABS(N5-#REF!)/#REF!)))</f>
        <v>#REF!</v>
      </c>
      <c r="AD5" s="17" t="e">
        <f>SQRT(((ABS(O5-#REF!)/#REF!)))</f>
        <v>#REF!</v>
      </c>
    </row>
    <row r="6" spans="1:30">
      <c r="A6" s="228" t="s">
        <v>86</v>
      </c>
      <c r="B6" s="232" t="s">
        <v>173</v>
      </c>
      <c r="C6" s="98" t="s">
        <v>176</v>
      </c>
      <c r="D6" s="108" t="s">
        <v>85</v>
      </c>
      <c r="E6" s="235">
        <v>3.4929511985013582</v>
      </c>
      <c r="F6" s="235">
        <v>2.2550499999999998</v>
      </c>
      <c r="G6" s="235">
        <v>2.5047500000000005</v>
      </c>
      <c r="H6" s="235">
        <v>2.2757000000000005</v>
      </c>
      <c r="I6" s="235">
        <v>2.3615666666666666</v>
      </c>
      <c r="K6" s="235"/>
      <c r="L6" s="235">
        <v>1.65</v>
      </c>
      <c r="M6" s="40"/>
      <c r="N6" s="40"/>
      <c r="O6" s="40"/>
      <c r="Q6" s="17"/>
      <c r="R6" s="17"/>
      <c r="S6" s="17"/>
      <c r="V6" s="17"/>
      <c r="W6" s="17"/>
      <c r="X6" s="17"/>
      <c r="AB6" s="17" t="e">
        <f>SQRT(((ABS(M6-#REF!)/#REF!)))</f>
        <v>#REF!</v>
      </c>
      <c r="AC6" s="17" t="e">
        <f>SQRT(((ABS(N6-#REF!)/#REF!)))</f>
        <v>#REF!</v>
      </c>
      <c r="AD6" s="17" t="e">
        <f>SQRT(((ABS(O6-#REF!)/#REF!)))</f>
        <v>#REF!</v>
      </c>
    </row>
    <row r="7" spans="1:30">
      <c r="A7" s="257" t="s">
        <v>87</v>
      </c>
      <c r="B7" s="261" t="s">
        <v>173</v>
      </c>
      <c r="C7" s="98" t="s">
        <v>176</v>
      </c>
      <c r="D7" s="108" t="s">
        <v>85</v>
      </c>
      <c r="E7" s="235">
        <v>6.3211309958861799</v>
      </c>
      <c r="F7" s="235">
        <v>2.1345333333333336</v>
      </c>
      <c r="G7" s="235">
        <v>2.5666125000000002</v>
      </c>
      <c r="H7" s="235">
        <v>2.1819666666666668</v>
      </c>
      <c r="I7" s="235">
        <v>2.3399666666666668</v>
      </c>
      <c r="K7" s="235"/>
      <c r="M7" s="40"/>
      <c r="N7" s="40"/>
      <c r="O7" s="40"/>
      <c r="Q7" s="17"/>
      <c r="R7" s="17"/>
      <c r="S7" s="17"/>
      <c r="V7" s="17"/>
      <c r="W7" s="17"/>
      <c r="X7" s="17"/>
      <c r="AB7" s="17" t="e">
        <f>SQRT(((ABS(M7-#REF!)/#REF!)))</f>
        <v>#REF!</v>
      </c>
      <c r="AC7" s="17" t="e">
        <f>SQRT(((ABS(N7-#REF!)/#REF!)))</f>
        <v>#REF!</v>
      </c>
      <c r="AD7" s="17" t="e">
        <f>SQRT(((ABS(O7-#REF!)/#REF!)))</f>
        <v>#REF!</v>
      </c>
    </row>
    <row r="8" spans="1:30">
      <c r="A8" s="257" t="s">
        <v>88</v>
      </c>
      <c r="B8" s="261" t="s">
        <v>199</v>
      </c>
      <c r="C8" s="98" t="s">
        <v>177</v>
      </c>
      <c r="D8" s="108" t="s">
        <v>85</v>
      </c>
      <c r="E8" s="235">
        <v>4.5598309485663728</v>
      </c>
      <c r="F8" s="235">
        <v>2.2322166666666665</v>
      </c>
      <c r="G8" s="235">
        <v>2.4220000000000002</v>
      </c>
      <c r="H8" s="235">
        <v>2.2004666666666663</v>
      </c>
      <c r="I8" s="235">
        <v>2.3077999999999999</v>
      </c>
      <c r="K8" s="235"/>
      <c r="L8" s="235">
        <v>1.6</v>
      </c>
      <c r="M8" s="40"/>
      <c r="N8" s="40"/>
      <c r="O8" s="40"/>
      <c r="Q8" s="17"/>
      <c r="R8" s="17"/>
      <c r="S8" s="17"/>
      <c r="V8" s="17"/>
      <c r="W8" s="17"/>
      <c r="X8" s="17"/>
      <c r="AB8" s="17" t="e">
        <f>SQRT(((ABS(M8-#REF!)/#REF!)))</f>
        <v>#REF!</v>
      </c>
      <c r="AC8" s="17" t="e">
        <f>SQRT(((ABS(N8-#REF!)/#REF!)))</f>
        <v>#REF!</v>
      </c>
      <c r="AD8" s="17" t="e">
        <f>SQRT(((ABS(O8-#REF!)/#REF!)))</f>
        <v>#REF!</v>
      </c>
    </row>
    <row r="9" spans="1:30">
      <c r="A9" s="2" t="s">
        <v>73</v>
      </c>
      <c r="B9" s="86" t="s">
        <v>172</v>
      </c>
      <c r="C9" s="97" t="s">
        <v>202</v>
      </c>
      <c r="D9" s="107" t="s">
        <v>23</v>
      </c>
      <c r="E9" s="57">
        <v>8.4173820474676155</v>
      </c>
      <c r="F9" s="40">
        <v>2.0429083333333331</v>
      </c>
      <c r="G9" s="40">
        <v>3.1152000000000002</v>
      </c>
      <c r="H9" s="40"/>
      <c r="I9" s="13"/>
      <c r="K9" s="57"/>
      <c r="L9" s="235">
        <v>1.9</v>
      </c>
      <c r="M9" s="40"/>
      <c r="N9" s="40"/>
      <c r="O9" s="40"/>
      <c r="Q9" s="17"/>
      <c r="R9" s="17"/>
      <c r="S9" s="17"/>
      <c r="V9" s="17"/>
      <c r="W9" s="17"/>
      <c r="X9" s="17"/>
      <c r="AB9" s="17" t="e">
        <f>SQRT(((ABS(M9-#REF!)/#REF!)))</f>
        <v>#REF!</v>
      </c>
      <c r="AC9" s="17" t="e">
        <f>SQRT(((ABS(N9-#REF!)/#REF!)))</f>
        <v>#REF!</v>
      </c>
      <c r="AD9" s="17" t="e">
        <f>SQRT(((ABS(O9-#REF!)/#REF!)))</f>
        <v>#REF!</v>
      </c>
    </row>
    <row r="10" spans="1:30">
      <c r="A10" s="2" t="s">
        <v>78</v>
      </c>
      <c r="B10" s="86" t="s">
        <v>116</v>
      </c>
      <c r="C10" s="97" t="s">
        <v>180</v>
      </c>
      <c r="D10" s="107" t="s">
        <v>23</v>
      </c>
      <c r="E10" s="40">
        <v>4.3852033191477195</v>
      </c>
      <c r="F10" s="40">
        <v>2.2579416666666665</v>
      </c>
      <c r="G10" s="40">
        <v>2.3987274999999997</v>
      </c>
      <c r="H10" s="40">
        <v>2.6418833333333334</v>
      </c>
      <c r="I10" s="40">
        <v>2.7131166666666666</v>
      </c>
      <c r="K10" s="40"/>
      <c r="M10" s="40"/>
      <c r="N10" s="40"/>
      <c r="O10" s="40"/>
      <c r="Q10" s="17"/>
      <c r="R10" s="17"/>
      <c r="S10" s="17"/>
      <c r="V10" s="17"/>
      <c r="W10" s="17"/>
      <c r="X10" s="17"/>
      <c r="AB10" s="17" t="e">
        <f>SQRT(((ABS(M10-#REF!)/#REF!)))</f>
        <v>#REF!</v>
      </c>
      <c r="AC10" s="17" t="e">
        <f>SQRT(((ABS(N10-#REF!)/#REF!)))</f>
        <v>#REF!</v>
      </c>
      <c r="AD10" s="17" t="e">
        <f>SQRT(((ABS(O10-#REF!)/#REF!)))</f>
        <v>#REF!</v>
      </c>
    </row>
    <row r="11" spans="1:30">
      <c r="A11" s="344" t="s">
        <v>30</v>
      </c>
      <c r="B11" s="348" t="s">
        <v>93</v>
      </c>
      <c r="C11" s="96" t="s">
        <v>186</v>
      </c>
      <c r="D11" s="106" t="s">
        <v>96</v>
      </c>
      <c r="E11" s="352">
        <v>9.8486137098145559</v>
      </c>
      <c r="F11" s="352">
        <v>1.84755</v>
      </c>
      <c r="G11" s="352">
        <v>2.3487833333333334</v>
      </c>
      <c r="H11" s="352">
        <v>1.7596666666666665</v>
      </c>
      <c r="I11" s="352">
        <v>1.7973333333333334</v>
      </c>
      <c r="K11" s="274"/>
      <c r="M11" s="40"/>
      <c r="N11" s="40"/>
      <c r="O11" s="40"/>
      <c r="Q11" s="17"/>
      <c r="R11" s="17"/>
      <c r="S11" s="17"/>
      <c r="V11" s="17"/>
      <c r="W11" s="17"/>
      <c r="X11" s="17"/>
      <c r="AB11" s="17"/>
      <c r="AC11" s="17"/>
      <c r="AD11" s="17"/>
    </row>
    <row r="12" spans="1:30">
      <c r="A12" s="344" t="s">
        <v>40</v>
      </c>
      <c r="B12" s="348" t="s">
        <v>192</v>
      </c>
      <c r="C12" s="96" t="s">
        <v>193</v>
      </c>
      <c r="D12" s="106" t="s">
        <v>96</v>
      </c>
      <c r="E12" s="352">
        <v>9.4488658824933687</v>
      </c>
      <c r="F12" s="352">
        <v>1.788216666666667</v>
      </c>
      <c r="G12" s="352">
        <v>2.4818499999999997</v>
      </c>
      <c r="H12" s="352">
        <v>1.7782666666666667</v>
      </c>
      <c r="I12" s="352">
        <v>1.7887666666666668</v>
      </c>
      <c r="K12" s="274"/>
      <c r="L12" t="s">
        <v>264</v>
      </c>
      <c r="M12" s="40"/>
      <c r="N12" s="40"/>
      <c r="O12" s="40"/>
      <c r="Q12" s="17"/>
      <c r="R12" s="17"/>
      <c r="S12" s="17"/>
      <c r="V12" s="17"/>
      <c r="W12" s="17"/>
      <c r="X12" s="17"/>
      <c r="AB12" s="17"/>
      <c r="AC12" s="17"/>
      <c r="AD12" s="17"/>
    </row>
    <row r="13" spans="1:30">
      <c r="A13" s="375" t="s">
        <v>57</v>
      </c>
      <c r="B13" s="376" t="s">
        <v>111</v>
      </c>
      <c r="C13" s="135" t="s">
        <v>197</v>
      </c>
      <c r="D13" s="136" t="s">
        <v>96</v>
      </c>
      <c r="E13" s="380">
        <v>3.4244811782275009</v>
      </c>
      <c r="F13" s="380">
        <v>1.9997333333333334</v>
      </c>
      <c r="G13" s="380">
        <v>2.3563499999999999</v>
      </c>
      <c r="H13" s="380">
        <v>1.9396166666666668</v>
      </c>
      <c r="I13" s="380">
        <v>1.8627833333333335</v>
      </c>
      <c r="K13" s="278"/>
      <c r="M13" s="40"/>
      <c r="N13" s="40"/>
      <c r="O13" s="40"/>
      <c r="Q13" s="17"/>
      <c r="R13" s="17"/>
      <c r="S13" s="17"/>
      <c r="V13" s="17"/>
      <c r="W13" s="17"/>
      <c r="X13" s="17"/>
      <c r="AB13" s="17"/>
      <c r="AC13" s="17"/>
      <c r="AD13" s="17"/>
    </row>
    <row r="14" spans="1:30">
      <c r="A14" s="344" t="s">
        <v>58</v>
      </c>
      <c r="B14" s="348" t="s">
        <v>112</v>
      </c>
      <c r="C14" s="96" t="s">
        <v>185</v>
      </c>
      <c r="D14" s="106" t="s">
        <v>96</v>
      </c>
      <c r="E14" s="356">
        <v>13.228614004650469</v>
      </c>
      <c r="F14" s="352">
        <v>1.7844500000000001</v>
      </c>
      <c r="G14" s="352">
        <v>2.3619166666666667</v>
      </c>
      <c r="H14" s="352">
        <v>1.6834833333333332</v>
      </c>
      <c r="I14" s="352">
        <v>1.8955000000000002</v>
      </c>
      <c r="K14" s="278"/>
      <c r="M14" s="40"/>
      <c r="N14" s="40"/>
      <c r="O14" s="40"/>
      <c r="Q14" s="17"/>
      <c r="R14" s="17"/>
      <c r="S14" s="17"/>
      <c r="V14" s="17"/>
      <c r="W14" s="17"/>
      <c r="X14" s="17"/>
      <c r="AB14" s="17" t="e">
        <f>SQRT(((ABS(M14-#REF!)/#REF!)))</f>
        <v>#REF!</v>
      </c>
      <c r="AC14" s="17" t="e">
        <f>SQRT(((ABS(N14-#REF!)/#REF!)))</f>
        <v>#REF!</v>
      </c>
      <c r="AD14" s="17" t="e">
        <f>SQRT(((ABS(O14-#REF!)/#REF!)))</f>
        <v>#REF!</v>
      </c>
    </row>
    <row r="15" spans="1:30">
      <c r="A15" s="344" t="s">
        <v>59</v>
      </c>
      <c r="B15" s="348" t="s">
        <v>112</v>
      </c>
      <c r="C15" s="96" t="s">
        <v>185</v>
      </c>
      <c r="D15" s="106" t="s">
        <v>96</v>
      </c>
      <c r="E15" s="356">
        <v>13.223847782622469</v>
      </c>
      <c r="F15" s="352">
        <v>1.8431999999999999</v>
      </c>
      <c r="G15" s="352">
        <v>2.5643000000000002</v>
      </c>
      <c r="H15" s="352">
        <v>1.8139333333333334</v>
      </c>
      <c r="I15" s="352">
        <v>1.9585999999999999</v>
      </c>
      <c r="K15" s="278"/>
      <c r="M15" s="40"/>
      <c r="N15" s="40"/>
      <c r="O15" s="40"/>
      <c r="Q15" s="17"/>
      <c r="R15" s="17"/>
      <c r="S15" s="17"/>
      <c r="V15" s="17"/>
      <c r="W15" s="17"/>
      <c r="X15" s="17"/>
      <c r="AB15" s="17" t="e">
        <f>SQRT(((ABS(M15-#REF!)/#REF!)))</f>
        <v>#REF!</v>
      </c>
      <c r="AC15" s="17" t="e">
        <f>SQRT(((ABS(N15-#REF!)/#REF!)))</f>
        <v>#REF!</v>
      </c>
      <c r="AD15" s="17" t="e">
        <f>SQRT(((ABS(O15-#REF!)/#REF!)))</f>
        <v>#REF!</v>
      </c>
    </row>
    <row r="16" spans="1:30">
      <c r="A16" s="344" t="s">
        <v>60</v>
      </c>
      <c r="B16" s="348" t="s">
        <v>112</v>
      </c>
      <c r="C16" s="96" t="s">
        <v>185</v>
      </c>
      <c r="D16" s="106" t="s">
        <v>96</v>
      </c>
      <c r="E16" s="356">
        <v>12.190268421750883</v>
      </c>
      <c r="F16" s="352">
        <v>1.9276499999999999</v>
      </c>
      <c r="G16" s="352">
        <v>2.4944500000000001</v>
      </c>
      <c r="H16" s="352">
        <v>1.8211166666666667</v>
      </c>
      <c r="I16" s="352">
        <v>1.9240333333333333</v>
      </c>
      <c r="K16" s="278"/>
      <c r="M16" s="40"/>
      <c r="N16" s="40"/>
      <c r="O16" s="40"/>
      <c r="P16" t="s">
        <v>252</v>
      </c>
      <c r="Q16" s="17">
        <f>SUM(Q2:Q15)</f>
        <v>0.39917819410293154</v>
      </c>
      <c r="R16" s="17">
        <f>SUM(R2:R15)</f>
        <v>0.15700549361335447</v>
      </c>
      <c r="S16" s="17">
        <f>SUM(S2:S15)</f>
        <v>0.15816868236665504</v>
      </c>
      <c r="T16" s="17" t="s">
        <v>266</v>
      </c>
      <c r="V16" s="17">
        <f>SUM(V2:V15)</f>
        <v>0.18890192714483309</v>
      </c>
      <c r="W16" s="17">
        <f>SUM(W2:W15)</f>
        <v>6.0359875959478185E-2</v>
      </c>
      <c r="X16" s="17">
        <f>SUM(X2:X15)</f>
        <v>6.5312841707662397E-2</v>
      </c>
      <c r="Y16" s="17">
        <f>SUM(V16:X16)</f>
        <v>0.31457464481197367</v>
      </c>
      <c r="AB16" s="17" t="e">
        <f>SUM(AB2:AB15)</f>
        <v>#REF!</v>
      </c>
      <c r="AC16" s="17" t="e">
        <f>SUM(AC2:AC15)</f>
        <v>#REF!</v>
      </c>
      <c r="AD16" s="17" t="e">
        <f>SUM(AD2:AD15)</f>
        <v>#REF!</v>
      </c>
    </row>
    <row r="17" spans="1:31">
      <c r="A17" s="344" t="s">
        <v>61</v>
      </c>
      <c r="B17" s="348" t="s">
        <v>112</v>
      </c>
      <c r="C17" s="96" t="s">
        <v>185</v>
      </c>
      <c r="D17" s="106" t="s">
        <v>96</v>
      </c>
      <c r="E17" s="356">
        <v>15.176653953615338</v>
      </c>
      <c r="F17" s="352">
        <v>1.7663833333333336</v>
      </c>
      <c r="G17" s="352">
        <v>2.6574999999999998</v>
      </c>
      <c r="H17" s="352">
        <v>1.6548166666666666</v>
      </c>
      <c r="I17" s="352">
        <v>1.9536666666666669</v>
      </c>
      <c r="K17" s="274"/>
    </row>
    <row r="18" spans="1:31">
      <c r="A18" s="344" t="s">
        <v>62</v>
      </c>
      <c r="B18" s="348" t="s">
        <v>109</v>
      </c>
      <c r="C18" s="96" t="s">
        <v>183</v>
      </c>
      <c r="D18" s="106" t="s">
        <v>96</v>
      </c>
      <c r="E18" s="356">
        <v>14.1074505680656</v>
      </c>
      <c r="F18" s="352">
        <v>1.9028</v>
      </c>
      <c r="G18" s="352">
        <v>2.67035</v>
      </c>
      <c r="H18" s="352">
        <v>1.7659666666666667</v>
      </c>
      <c r="I18" s="352">
        <v>1.8888833333333332</v>
      </c>
      <c r="K18" s="274"/>
      <c r="AE18" s="17" t="e">
        <f>SUM(AB16:AD16)</f>
        <v>#REF!</v>
      </c>
    </row>
    <row r="19" spans="1:31" ht="16" thickBot="1">
      <c r="A19" s="344" t="s">
        <v>63</v>
      </c>
      <c r="B19" s="348" t="s">
        <v>109</v>
      </c>
      <c r="C19" s="96" t="s">
        <v>183</v>
      </c>
      <c r="D19" s="106" t="s">
        <v>96</v>
      </c>
      <c r="E19" s="356">
        <v>15.051404867421686</v>
      </c>
      <c r="F19" s="352">
        <v>1.73695</v>
      </c>
      <c r="G19" s="352">
        <v>2.5471833333333329</v>
      </c>
      <c r="H19" s="352">
        <v>1.5366000000000002</v>
      </c>
      <c r="I19" s="352">
        <v>1.6942666666666666</v>
      </c>
      <c r="K19" s="278"/>
      <c r="M19" s="235">
        <v>2.2550499999999998</v>
      </c>
      <c r="N19" s="235">
        <v>2.5047500000000005</v>
      </c>
      <c r="O19" s="235">
        <v>2.2757000000000005</v>
      </c>
      <c r="P19" s="235">
        <v>2.3615666666666666</v>
      </c>
      <c r="S19" t="s">
        <v>246</v>
      </c>
      <c r="T19" t="s">
        <v>247</v>
      </c>
      <c r="U19" t="s">
        <v>250</v>
      </c>
    </row>
    <row r="20" spans="1:31" ht="16" thickBot="1">
      <c r="A20" s="401" t="s">
        <v>24</v>
      </c>
      <c r="B20" s="405" t="s">
        <v>89</v>
      </c>
      <c r="C20" s="118" t="s">
        <v>189</v>
      </c>
      <c r="D20" s="167" t="s">
        <v>20</v>
      </c>
      <c r="E20" s="171">
        <v>9.7999793438220664</v>
      </c>
      <c r="F20" s="171">
        <v>2.0619000000000001</v>
      </c>
      <c r="G20" s="171">
        <v>2.5797833333333333</v>
      </c>
      <c r="H20" s="171">
        <v>2.0644499999999999</v>
      </c>
      <c r="I20" s="171">
        <v>2.4111499999999997</v>
      </c>
      <c r="K20" s="274"/>
      <c r="L20" s="235">
        <v>3.4929511985013582</v>
      </c>
      <c r="M20" s="235">
        <v>2.1345333333333336</v>
      </c>
      <c r="N20" s="235">
        <v>2.5666125000000002</v>
      </c>
      <c r="O20" s="235">
        <v>2.1819666666666668</v>
      </c>
      <c r="P20" s="235">
        <v>2.3399666666666668</v>
      </c>
      <c r="Q20" s="17">
        <v>2.5099999999999998</v>
      </c>
      <c r="R20" s="17">
        <v>0</v>
      </c>
      <c r="S20" s="40">
        <f t="shared" ref="S20:S36" si="9">$Q$20*(1-R20/100)+$L$4*(R20/100)</f>
        <v>2.5099999999999998</v>
      </c>
      <c r="T20" s="40">
        <f t="shared" ref="T20:T36" si="10">$Q$20*(1-R20/100)+$L$5*(R20/100)</f>
        <v>2.5099999999999998</v>
      </c>
      <c r="U20" s="40">
        <f t="shared" ref="U20:U36" si="11">$Q$20*(1-R20/100)+$L$6*(R20/100)</f>
        <v>2.5099999999999998</v>
      </c>
    </row>
    <row r="21" spans="1:31" ht="16" thickBot="1">
      <c r="A21" s="401" t="s">
        <v>25</v>
      </c>
      <c r="B21" s="405" t="s">
        <v>89</v>
      </c>
      <c r="C21" s="118" t="s">
        <v>189</v>
      </c>
      <c r="D21" s="167" t="s">
        <v>20</v>
      </c>
      <c r="E21" s="57">
        <v>12.346385973372316</v>
      </c>
      <c r="F21" s="40">
        <v>2.0574833333333333</v>
      </c>
      <c r="G21" s="40">
        <v>2.7606625000000005</v>
      </c>
      <c r="H21" s="40">
        <v>2.1608499999999999</v>
      </c>
      <c r="I21" s="40">
        <v>2.4798999999999998</v>
      </c>
      <c r="K21" s="278"/>
      <c r="L21" s="235">
        <v>6.3211309958861799</v>
      </c>
      <c r="M21" s="235">
        <v>2.2322166666666665</v>
      </c>
      <c r="N21" s="235">
        <v>2.4220000000000002</v>
      </c>
      <c r="O21" s="235">
        <v>2.2004666666666663</v>
      </c>
      <c r="P21" s="235">
        <v>2.3077999999999999</v>
      </c>
      <c r="R21" s="17">
        <v>1</v>
      </c>
      <c r="S21" s="40">
        <f t="shared" si="9"/>
        <v>2.4849123999999998</v>
      </c>
      <c r="T21" s="40">
        <f t="shared" si="10"/>
        <v>2.5267999999999997</v>
      </c>
      <c r="U21" s="40">
        <f t="shared" si="11"/>
        <v>2.5013999999999998</v>
      </c>
    </row>
    <row r="22" spans="1:31">
      <c r="A22" s="401" t="s">
        <v>26</v>
      </c>
      <c r="B22" s="405" t="s">
        <v>89</v>
      </c>
      <c r="C22" s="118" t="s">
        <v>189</v>
      </c>
      <c r="D22" s="167" t="s">
        <v>20</v>
      </c>
      <c r="E22" s="40">
        <v>9.8295159962182002</v>
      </c>
      <c r="F22" s="40">
        <v>2.1716833333333332</v>
      </c>
      <c r="G22" s="40">
        <v>2.693316666666667</v>
      </c>
      <c r="H22" s="40">
        <v>2.2105333333333332</v>
      </c>
      <c r="I22" s="40">
        <v>2.3950333333333336</v>
      </c>
      <c r="K22" s="278"/>
      <c r="L22" s="235">
        <v>4.5598309485663728</v>
      </c>
      <c r="R22" s="17">
        <v>2</v>
      </c>
      <c r="S22" s="40">
        <f t="shared" si="9"/>
        <v>2.4598247999999994</v>
      </c>
      <c r="T22" s="40">
        <f t="shared" si="10"/>
        <v>2.5435999999999996</v>
      </c>
      <c r="U22" s="40">
        <f t="shared" si="11"/>
        <v>2.4927999999999995</v>
      </c>
    </row>
    <row r="23" spans="1:31">
      <c r="A23" s="432" t="s">
        <v>27</v>
      </c>
      <c r="B23" s="436" t="s">
        <v>91</v>
      </c>
      <c r="C23" s="93" t="s">
        <v>181</v>
      </c>
      <c r="D23" s="103" t="s">
        <v>92</v>
      </c>
      <c r="E23" s="444">
        <v>10.157780680401382</v>
      </c>
      <c r="F23" s="440">
        <v>1.8855</v>
      </c>
      <c r="G23" s="440">
        <v>2.36205</v>
      </c>
      <c r="H23" s="440">
        <v>1.7777500000000002</v>
      </c>
      <c r="I23" s="440">
        <v>1.7293333333333332</v>
      </c>
      <c r="K23" s="274"/>
      <c r="R23" s="17">
        <v>3</v>
      </c>
      <c r="S23" s="40">
        <f t="shared" si="9"/>
        <v>2.4347371999999998</v>
      </c>
      <c r="T23" s="40">
        <f t="shared" si="10"/>
        <v>2.5604</v>
      </c>
      <c r="U23" s="40">
        <f t="shared" si="11"/>
        <v>2.4842</v>
      </c>
    </row>
    <row r="24" spans="1:31">
      <c r="A24" s="432" t="s">
        <v>56</v>
      </c>
      <c r="B24" s="436" t="s">
        <v>110</v>
      </c>
      <c r="C24" s="93" t="s">
        <v>184</v>
      </c>
      <c r="D24" s="103" t="s">
        <v>92</v>
      </c>
      <c r="E24" s="440">
        <v>9.6611597604646153</v>
      </c>
      <c r="F24" s="440">
        <v>1.9209499999999999</v>
      </c>
      <c r="G24" s="440">
        <v>2.3746166666666664</v>
      </c>
      <c r="H24" s="440">
        <v>1.7823166666666665</v>
      </c>
      <c r="I24" s="440">
        <v>1.7256499999999999</v>
      </c>
      <c r="K24" s="274"/>
      <c r="L24" s="235">
        <v>1.6</v>
      </c>
      <c r="M24" s="17">
        <v>2.4700953926766265</v>
      </c>
      <c r="N24" s="17">
        <v>2.9130726383064038</v>
      </c>
      <c r="O24" s="17"/>
      <c r="R24" s="17">
        <v>4</v>
      </c>
      <c r="S24" s="40">
        <f t="shared" si="9"/>
        <v>2.4096495999999998</v>
      </c>
      <c r="T24" s="40">
        <f t="shared" si="10"/>
        <v>2.5771999999999999</v>
      </c>
      <c r="U24" s="40">
        <f t="shared" si="11"/>
        <v>2.4755999999999996</v>
      </c>
    </row>
    <row r="25" spans="1:31">
      <c r="A25" s="432" t="s">
        <v>65</v>
      </c>
      <c r="B25" s="436" t="s">
        <v>114</v>
      </c>
      <c r="C25" s="93" t="s">
        <v>171</v>
      </c>
      <c r="D25" s="103" t="s">
        <v>92</v>
      </c>
      <c r="E25" s="444">
        <v>8.5219093683422393</v>
      </c>
      <c r="F25" s="440">
        <v>2.0155500000000002</v>
      </c>
      <c r="G25" s="440">
        <v>2.2574666666666667</v>
      </c>
      <c r="H25" s="440">
        <v>1.8397000000000001</v>
      </c>
      <c r="I25" s="440">
        <v>1.7379166666666663</v>
      </c>
      <c r="K25" s="316"/>
      <c r="L25" s="235">
        <v>1.9</v>
      </c>
      <c r="M25" s="17">
        <v>1.6660230366168645</v>
      </c>
      <c r="N25" s="17">
        <v>1.9061337082113015</v>
      </c>
      <c r="O25" s="17"/>
      <c r="R25" s="17">
        <v>5</v>
      </c>
      <c r="S25" s="40">
        <f t="shared" si="9"/>
        <v>2.3845619999999994</v>
      </c>
      <c r="T25" s="40">
        <f t="shared" si="10"/>
        <v>2.5939999999999994</v>
      </c>
      <c r="U25" s="40">
        <f t="shared" si="11"/>
        <v>2.4669999999999996</v>
      </c>
    </row>
    <row r="26" spans="1:31">
      <c r="A26" s="432" t="s">
        <v>66</v>
      </c>
      <c r="B26" s="436" t="s">
        <v>114</v>
      </c>
      <c r="C26" s="93" t="s">
        <v>171</v>
      </c>
      <c r="D26" s="103" t="s">
        <v>92</v>
      </c>
      <c r="E26" s="444">
        <v>10.281934695919556</v>
      </c>
      <c r="F26" s="440">
        <v>1.8828833333333332</v>
      </c>
      <c r="G26" s="440">
        <v>2.4108833333333335</v>
      </c>
      <c r="H26" s="440">
        <v>1.8021833333333332</v>
      </c>
      <c r="I26" s="440">
        <v>1.8746666666666669</v>
      </c>
      <c r="K26" s="316"/>
      <c r="L26" s="235">
        <v>2</v>
      </c>
      <c r="M26" s="17">
        <v>1.397998917930277</v>
      </c>
      <c r="N26" s="17">
        <v>1.5704873981796004</v>
      </c>
      <c r="O26" s="17"/>
      <c r="R26" s="17">
        <v>6</v>
      </c>
      <c r="S26" s="40">
        <f t="shared" si="9"/>
        <v>2.3594743999999994</v>
      </c>
      <c r="T26" s="40">
        <f t="shared" si="10"/>
        <v>2.6107999999999993</v>
      </c>
      <c r="U26" s="40">
        <f t="shared" si="11"/>
        <v>2.4583999999999997</v>
      </c>
    </row>
    <row r="27" spans="1:31">
      <c r="A27" s="432" t="s">
        <v>67</v>
      </c>
      <c r="B27" s="436" t="s">
        <v>114</v>
      </c>
      <c r="C27" s="93" t="s">
        <v>171</v>
      </c>
      <c r="D27" s="103" t="s">
        <v>92</v>
      </c>
      <c r="E27" s="444">
        <v>9.6630367029662683</v>
      </c>
      <c r="F27" s="440">
        <v>1.8347583333333333</v>
      </c>
      <c r="G27" s="440">
        <v>2.3851999999999998</v>
      </c>
      <c r="H27" s="440">
        <v>1.7119333333333333</v>
      </c>
      <c r="I27" s="440">
        <v>1.7305833333333334</v>
      </c>
      <c r="K27" s="311"/>
      <c r="L27" s="235">
        <v>2.1</v>
      </c>
      <c r="M27" s="17">
        <v>1.1299747992436893</v>
      </c>
      <c r="N27" s="17">
        <v>1.2348410881478993</v>
      </c>
      <c r="O27" s="17"/>
      <c r="R27" s="17">
        <v>7</v>
      </c>
      <c r="S27" s="40">
        <f t="shared" si="9"/>
        <v>2.3343867999999999</v>
      </c>
      <c r="T27" s="40">
        <f t="shared" si="10"/>
        <v>2.6275999999999997</v>
      </c>
      <c r="U27" s="40">
        <f t="shared" si="11"/>
        <v>2.4497999999999998</v>
      </c>
    </row>
    <row r="28" spans="1:31">
      <c r="A28" s="432" t="s">
        <v>68</v>
      </c>
      <c r="B28" s="436" t="s">
        <v>114</v>
      </c>
      <c r="C28" s="93" t="s">
        <v>171</v>
      </c>
      <c r="D28" s="103" t="s">
        <v>92</v>
      </c>
      <c r="E28" s="444">
        <v>11.716540445138877</v>
      </c>
      <c r="F28" s="440">
        <v>1.9054666666666666</v>
      </c>
      <c r="G28" s="440">
        <v>2.385933333333333</v>
      </c>
      <c r="H28" s="440">
        <v>1.7135666666666669</v>
      </c>
      <c r="I28" s="440">
        <v>1.7585666666666668</v>
      </c>
      <c r="K28" s="311"/>
      <c r="L28" s="235">
        <v>2.2999999999999998</v>
      </c>
      <c r="M28" s="17">
        <v>0.59392656187051518</v>
      </c>
      <c r="N28" s="17">
        <v>0.5734997818348494</v>
      </c>
      <c r="O28" s="17"/>
      <c r="R28" s="17">
        <v>8</v>
      </c>
      <c r="S28" s="40">
        <f t="shared" si="9"/>
        <v>2.3092991999999999</v>
      </c>
      <c r="T28" s="40">
        <f t="shared" si="10"/>
        <v>2.6443999999999996</v>
      </c>
      <c r="U28" s="40">
        <f t="shared" si="11"/>
        <v>2.4411999999999998</v>
      </c>
    </row>
    <row r="29" spans="1:31">
      <c r="A29" s="432" t="s">
        <v>69</v>
      </c>
      <c r="B29" s="436" t="s">
        <v>114</v>
      </c>
      <c r="C29" s="93" t="s">
        <v>171</v>
      </c>
      <c r="D29" s="103" t="s">
        <v>92</v>
      </c>
      <c r="E29" s="444">
        <v>14.124975966160333</v>
      </c>
      <c r="F29" s="440">
        <v>1.7826999999999997</v>
      </c>
      <c r="G29" s="440">
        <v>2.4689333333333332</v>
      </c>
      <c r="H29" s="440">
        <v>1.5829</v>
      </c>
      <c r="I29" s="440">
        <v>1.6838500000000003</v>
      </c>
      <c r="K29" s="311"/>
      <c r="L29" s="235">
        <v>2.5</v>
      </c>
      <c r="M29" s="17">
        <v>0.11181023704998916</v>
      </c>
      <c r="N29" s="17">
        <v>0.23404459418042262</v>
      </c>
      <c r="O29" s="17"/>
      <c r="R29" s="17">
        <v>9</v>
      </c>
      <c r="S29" s="40">
        <f t="shared" si="9"/>
        <v>2.2842115999999999</v>
      </c>
      <c r="T29" s="40">
        <f t="shared" si="10"/>
        <v>2.6612</v>
      </c>
      <c r="U29" s="40">
        <f t="shared" si="11"/>
        <v>2.4325999999999999</v>
      </c>
    </row>
    <row r="30" spans="1:31">
      <c r="A30" s="432" t="s">
        <v>70</v>
      </c>
      <c r="B30" s="436" t="s">
        <v>114</v>
      </c>
      <c r="C30" s="93" t="s">
        <v>171</v>
      </c>
      <c r="D30" s="103" t="s">
        <v>92</v>
      </c>
      <c r="E30" s="444">
        <v>14.07397416299491</v>
      </c>
      <c r="F30" s="440">
        <v>1.8152833333333334</v>
      </c>
      <c r="G30" s="440">
        <v>2.5150999999999999</v>
      </c>
      <c r="H30" s="440">
        <v>1.69425</v>
      </c>
      <c r="I30" s="440">
        <v>1.9853500000000004</v>
      </c>
      <c r="K30" s="311"/>
      <c r="L30" s="235">
        <v>2.5499999999999998</v>
      </c>
      <c r="M30" s="17">
        <v>0.15816868236665504</v>
      </c>
      <c r="N30" s="17">
        <v>0.31457464481197367</v>
      </c>
      <c r="O30" s="17"/>
      <c r="R30" s="17">
        <v>10</v>
      </c>
      <c r="S30" s="40">
        <f t="shared" si="9"/>
        <v>2.2591239999999999</v>
      </c>
      <c r="T30" s="40">
        <f t="shared" si="10"/>
        <v>2.6779999999999999</v>
      </c>
      <c r="U30" s="40">
        <f t="shared" si="11"/>
        <v>2.4239999999999999</v>
      </c>
    </row>
    <row r="31" spans="1:31" ht="16" thickBot="1">
      <c r="A31" s="465" t="s">
        <v>71</v>
      </c>
      <c r="B31" s="436" t="s">
        <v>114</v>
      </c>
      <c r="C31" s="137" t="s">
        <v>171</v>
      </c>
      <c r="D31" s="138" t="s">
        <v>92</v>
      </c>
      <c r="E31" s="476">
        <v>14.929216856195323</v>
      </c>
      <c r="F31" s="472">
        <v>1.9163166666666669</v>
      </c>
      <c r="G31" s="472">
        <v>2.623966666666667</v>
      </c>
      <c r="H31" s="472">
        <v>1.7516333333333334</v>
      </c>
      <c r="I31" s="472">
        <v>1.8537166666666665</v>
      </c>
      <c r="K31" s="316"/>
      <c r="L31" s="235"/>
      <c r="M31" s="17"/>
      <c r="N31" s="17"/>
      <c r="R31" s="17">
        <v>11</v>
      </c>
      <c r="S31" s="40">
        <f t="shared" si="9"/>
        <v>2.2340363999999999</v>
      </c>
      <c r="T31" s="40">
        <f t="shared" si="10"/>
        <v>2.6947999999999999</v>
      </c>
      <c r="U31" s="40">
        <f t="shared" si="11"/>
        <v>2.4154</v>
      </c>
    </row>
    <row r="32" spans="1:31">
      <c r="K32" s="316"/>
      <c r="R32" s="17">
        <v>12</v>
      </c>
      <c r="S32" s="40">
        <f t="shared" si="9"/>
        <v>2.2089487999999995</v>
      </c>
      <c r="T32" s="40">
        <f t="shared" si="10"/>
        <v>2.7115999999999998</v>
      </c>
      <c r="U32" s="40">
        <f t="shared" si="11"/>
        <v>2.4067999999999996</v>
      </c>
    </row>
    <row r="33" spans="11:21">
      <c r="K33" s="316"/>
      <c r="R33" s="17">
        <v>13</v>
      </c>
      <c r="S33" s="40">
        <f t="shared" si="9"/>
        <v>2.1838611999999999</v>
      </c>
      <c r="T33" s="40">
        <f t="shared" si="10"/>
        <v>2.7284000000000002</v>
      </c>
      <c r="U33" s="40">
        <f t="shared" si="11"/>
        <v>2.3982000000000001</v>
      </c>
    </row>
    <row r="34" spans="11:21">
      <c r="K34" s="311"/>
      <c r="R34" s="17">
        <v>14</v>
      </c>
      <c r="S34" s="40">
        <f t="shared" si="9"/>
        <v>2.1587736</v>
      </c>
      <c r="T34" s="40">
        <f t="shared" si="10"/>
        <v>2.7452000000000001</v>
      </c>
      <c r="U34" s="40">
        <f t="shared" si="11"/>
        <v>2.3895999999999997</v>
      </c>
    </row>
    <row r="35" spans="11:21">
      <c r="K35" s="311"/>
      <c r="R35" s="17">
        <v>15</v>
      </c>
      <c r="S35" s="40">
        <f t="shared" si="9"/>
        <v>2.1336859999999995</v>
      </c>
      <c r="T35" s="40">
        <f t="shared" si="10"/>
        <v>2.7619999999999996</v>
      </c>
      <c r="U35" s="40">
        <f t="shared" si="11"/>
        <v>2.3809999999999998</v>
      </c>
    </row>
    <row r="36" spans="11:21">
      <c r="K36" s="311"/>
      <c r="R36" s="17">
        <v>16</v>
      </c>
      <c r="S36" s="40">
        <f t="shared" si="9"/>
        <v>2.1085983999999995</v>
      </c>
      <c r="T36" s="40">
        <f t="shared" si="10"/>
        <v>2.7787999999999995</v>
      </c>
      <c r="U36" s="40">
        <f t="shared" si="11"/>
        <v>2.3723999999999998</v>
      </c>
    </row>
    <row r="37" spans="11:21">
      <c r="K37" s="311"/>
    </row>
    <row r="38" spans="11:21">
      <c r="K38" s="311"/>
    </row>
    <row r="39" spans="11:21">
      <c r="K39" s="316"/>
    </row>
    <row r="40" spans="11:21">
      <c r="K40" s="316"/>
    </row>
    <row r="41" spans="11:21">
      <c r="K41" s="311"/>
    </row>
    <row r="42" spans="11:21">
      <c r="K42" s="311"/>
    </row>
    <row r="43" spans="11:21">
      <c r="K43" s="352"/>
    </row>
    <row r="44" spans="11:21">
      <c r="K44" s="352"/>
    </row>
    <row r="45" spans="11:21">
      <c r="K45" s="380"/>
    </row>
    <row r="46" spans="11:21">
      <c r="K46" s="356"/>
    </row>
    <row r="47" spans="11:21">
      <c r="K47" s="356"/>
    </row>
    <row r="48" spans="11:21">
      <c r="K48" s="356"/>
    </row>
    <row r="49" spans="11:11">
      <c r="K49" s="356"/>
    </row>
    <row r="50" spans="11:11">
      <c r="K50" s="356"/>
    </row>
    <row r="51" spans="11:11">
      <c r="K51" s="356"/>
    </row>
    <row r="52" spans="11:11">
      <c r="K52" s="413"/>
    </row>
    <row r="53" spans="11:11">
      <c r="K53" s="413"/>
    </row>
    <row r="54" spans="11:11">
      <c r="K54" s="409"/>
    </row>
    <row r="55" spans="11:11">
      <c r="K55" s="444"/>
    </row>
    <row r="56" spans="11:11">
      <c r="K56" s="440"/>
    </row>
    <row r="57" spans="11:11">
      <c r="K57" s="444"/>
    </row>
    <row r="58" spans="11:11">
      <c r="K58" s="444"/>
    </row>
    <row r="59" spans="11:11">
      <c r="K59" s="444"/>
    </row>
    <row r="60" spans="11:11">
      <c r="K60" s="444"/>
    </row>
    <row r="61" spans="11:11">
      <c r="K61" s="444"/>
    </row>
    <row r="62" spans="11:11">
      <c r="K62" s="444"/>
    </row>
    <row r="63" spans="11:11">
      <c r="K63" s="444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B67FF7-3857-7B41-B57D-036E1DCE68E4}">
  <dimension ref="A1:AE63"/>
  <sheetViews>
    <sheetView topLeftCell="A29" zoomScale="75" workbookViewId="0">
      <selection activeCell="J74" sqref="J74"/>
    </sheetView>
  </sheetViews>
  <sheetFormatPr baseColWidth="10" defaultRowHeight="15"/>
  <sheetData>
    <row r="1" spans="1:30" ht="51" thickBot="1">
      <c r="A1" s="142"/>
      <c r="B1" s="143" t="s">
        <v>207</v>
      </c>
      <c r="C1" s="87" t="s">
        <v>204</v>
      </c>
      <c r="D1" s="89" t="s">
        <v>206</v>
      </c>
      <c r="E1" s="145" t="s">
        <v>158</v>
      </c>
      <c r="F1" s="146" t="s">
        <v>133</v>
      </c>
      <c r="G1" s="146" t="s">
        <v>133</v>
      </c>
      <c r="H1" s="146" t="s">
        <v>265</v>
      </c>
      <c r="I1" s="146" t="s">
        <v>133</v>
      </c>
      <c r="K1" s="498"/>
      <c r="L1" t="s">
        <v>249</v>
      </c>
      <c r="M1" t="s">
        <v>246</v>
      </c>
      <c r="N1" t="s">
        <v>247</v>
      </c>
      <c r="O1" t="s">
        <v>250</v>
      </c>
      <c r="P1" t="s">
        <v>251</v>
      </c>
      <c r="Q1" t="s">
        <v>246</v>
      </c>
      <c r="R1" t="s">
        <v>247</v>
      </c>
      <c r="S1" t="s">
        <v>250</v>
      </c>
      <c r="U1" t="s">
        <v>253</v>
      </c>
      <c r="V1" t="s">
        <v>246</v>
      </c>
      <c r="W1" t="s">
        <v>247</v>
      </c>
      <c r="X1" t="s">
        <v>250</v>
      </c>
      <c r="AA1" t="s">
        <v>254</v>
      </c>
      <c r="AB1" t="s">
        <v>246</v>
      </c>
      <c r="AC1" t="s">
        <v>247</v>
      </c>
      <c r="AD1" t="s">
        <v>250</v>
      </c>
    </row>
    <row r="2" spans="1:30" ht="16" thickBot="1">
      <c r="A2" s="161" t="s">
        <v>18</v>
      </c>
      <c r="B2" s="165" t="s">
        <v>167</v>
      </c>
      <c r="C2" s="166" t="s">
        <v>174</v>
      </c>
      <c r="D2" s="167" t="s">
        <v>20</v>
      </c>
      <c r="E2" s="171">
        <v>9.7999793438220664</v>
      </c>
      <c r="F2" s="171">
        <v>2.0619000000000001</v>
      </c>
      <c r="G2" s="171">
        <v>2.5797833333333333</v>
      </c>
      <c r="H2" s="171">
        <v>2.0644499999999999</v>
      </c>
      <c r="I2" s="171">
        <v>2.4111499999999997</v>
      </c>
      <c r="K2" s="40"/>
      <c r="L2" s="274">
        <v>2.35</v>
      </c>
      <c r="M2" s="40">
        <f>$L$2*(1-E20/100)+$L$4*(E20/100)</f>
        <v>2.2679589594300795</v>
      </c>
      <c r="N2" s="40">
        <f>$L$2*(1-E20/100)+$L$5*(E20/100)</f>
        <v>2.414270302052425</v>
      </c>
      <c r="O2" s="40">
        <f>$L$2*(1-E20/100)+$L$6*(E20/100)</f>
        <v>2.3255493416104907</v>
      </c>
      <c r="Q2" s="17">
        <f>ABS(M2-H20)</f>
        <v>7.7410405699209761E-3</v>
      </c>
      <c r="R2" s="17">
        <f>ABS(N2-G20)</f>
        <v>9.0479697947575488E-2</v>
      </c>
      <c r="S2" s="17">
        <f>ABS(O2-I20)</f>
        <v>3.6017325056175942E-2</v>
      </c>
      <c r="V2" s="17">
        <f>SQRT((((M2-H20)/H20))^2)</f>
        <v>3.4016085467860327E-3</v>
      </c>
      <c r="W2" s="17">
        <f>SQRT((((N2-G20)/G20))^2)</f>
        <v>3.6123245013504529E-2</v>
      </c>
      <c r="X2" s="17">
        <f>SQRT((((O2-I20)/I20))^2)</f>
        <v>1.5251453860929584E-2</v>
      </c>
      <c r="AB2" s="17" t="e">
        <f>SQRT(((ABS(M2-#REF!)/#REF!)))</f>
        <v>#REF!</v>
      </c>
      <c r="AC2" s="17" t="e">
        <f>SQRT(((ABS(N2-#REF!)/#REF!)))</f>
        <v>#REF!</v>
      </c>
      <c r="AD2" s="17" t="e">
        <f>SQRT(((ABS(O2-#REF!)/#REF!)))</f>
        <v>#REF!</v>
      </c>
    </row>
    <row r="3" spans="1:30" ht="16" thickBot="1">
      <c r="A3" s="2" t="s">
        <v>19</v>
      </c>
      <c r="B3" s="86" t="s">
        <v>168</v>
      </c>
      <c r="C3" s="91" t="s">
        <v>169</v>
      </c>
      <c r="D3" s="167" t="s">
        <v>20</v>
      </c>
      <c r="E3" s="57">
        <v>12.346385973372316</v>
      </c>
      <c r="F3" s="40">
        <v>2.0574833333333333</v>
      </c>
      <c r="G3" s="40">
        <v>2.7606625000000005</v>
      </c>
      <c r="H3" s="40">
        <v>2.1608499999999999</v>
      </c>
      <c r="I3" s="40">
        <v>2.4798999999999998</v>
      </c>
      <c r="K3" s="57"/>
      <c r="M3" s="40">
        <f t="shared" ref="M3:M4" si="0">$L$2*(1-E21/100)+$L$4*(E21/100)</f>
        <v>2.2015318036210236</v>
      </c>
      <c r="N3" s="40">
        <f t="shared" ref="N3:N4" si="1">$L$2*(1-E21/100)+$L$5*(E21/100)</f>
        <v>2.4663088103243056</v>
      </c>
      <c r="O3" s="40">
        <f t="shared" ref="O3:O4" si="2">$L$2*(1-E21/100)+$L$6*(E21/100)</f>
        <v>2.3057520830287968</v>
      </c>
      <c r="Q3" s="17">
        <f t="shared" ref="Q3:Q4" si="3">ABS(M3-H21)</f>
        <v>1.9565136954356799E-2</v>
      </c>
      <c r="R3" s="17">
        <f t="shared" ref="R3:R4" si="4">ABS(N3-G21)</f>
        <v>0.10030368967569459</v>
      </c>
      <c r="S3" s="17">
        <f t="shared" ref="S3:S4" si="5">ABS(O3-I21)</f>
        <v>3.421458363787E-2</v>
      </c>
      <c r="V3" s="17">
        <f t="shared" ref="V3:V4" si="6">SQRT((((M3-H21)/H21))^2)</f>
        <v>8.966744200655432E-3</v>
      </c>
      <c r="W3" s="17">
        <f t="shared" ref="W3:W4" si="7">SQRT((((N3-G21)/G21))^2)</f>
        <v>3.9080184358057393E-2</v>
      </c>
      <c r="X3" s="17">
        <f t="shared" ref="X3:X4" si="8">SQRT((((O3-I21)/I21))^2)</f>
        <v>1.4621825227369335E-2</v>
      </c>
      <c r="AB3" s="17" t="e">
        <f>SQRT(((ABS(M3-#REF!)/#REF!)))</f>
        <v>#REF!</v>
      </c>
      <c r="AC3" s="17" t="e">
        <f>SQRT(((ABS(N3-#REF!)/#REF!)))</f>
        <v>#REF!</v>
      </c>
      <c r="AD3" s="17" t="e">
        <f>SQRT(((ABS(O3-#REF!)/#REF!)))</f>
        <v>#REF!</v>
      </c>
    </row>
    <row r="4" spans="1:30" ht="16" thickBot="1">
      <c r="A4" s="84" t="s">
        <v>21</v>
      </c>
      <c r="B4" s="195" t="s">
        <v>167</v>
      </c>
      <c r="C4" s="91" t="s">
        <v>174</v>
      </c>
      <c r="D4" s="167" t="s">
        <v>20</v>
      </c>
      <c r="E4" s="40">
        <v>9.8295159962182002</v>
      </c>
      <c r="F4" s="40">
        <v>2.1716833333333332</v>
      </c>
      <c r="G4" s="40">
        <v>2.693316666666667</v>
      </c>
      <c r="H4" s="40">
        <v>2.2105333333333332</v>
      </c>
      <c r="I4" s="40">
        <v>2.3950333333333336</v>
      </c>
      <c r="K4" s="40"/>
      <c r="L4">
        <v>1.24E-3</v>
      </c>
      <c r="M4" s="40">
        <f t="shared" si="0"/>
        <v>2.2429005146124528</v>
      </c>
      <c r="N4" s="40">
        <f t="shared" si="1"/>
        <v>2.4339008894536218</v>
      </c>
      <c r="O4" s="40">
        <f t="shared" si="2"/>
        <v>2.3180811833600359</v>
      </c>
      <c r="Q4" s="17">
        <f t="shared" si="3"/>
        <v>4.2433847945786418E-2</v>
      </c>
      <c r="R4" s="17">
        <f t="shared" si="4"/>
        <v>1.1900889453621666E-2</v>
      </c>
      <c r="S4" s="17">
        <f t="shared" si="5"/>
        <v>1.0281183360036028E-2</v>
      </c>
      <c r="V4" s="17">
        <f t="shared" si="6"/>
        <v>1.9284022152476637E-2</v>
      </c>
      <c r="W4" s="17">
        <f t="shared" si="7"/>
        <v>4.9136620370031645E-3</v>
      </c>
      <c r="X4" s="17">
        <f t="shared" si="8"/>
        <v>4.4549715573429368E-3</v>
      </c>
      <c r="AB4" s="17" t="e">
        <f>SQRT(((ABS(M4-#REF!)/#REF!)))</f>
        <v>#REF!</v>
      </c>
      <c r="AC4" s="17" t="e">
        <f>SQRT(((ABS(N4-#REF!)/#REF!)))</f>
        <v>#REF!</v>
      </c>
      <c r="AD4" s="17" t="e">
        <f>SQRT(((ABS(O4-#REF!)/#REF!)))</f>
        <v>#REF!</v>
      </c>
    </row>
    <row r="5" spans="1:30" ht="16" thickBot="1">
      <c r="A5" s="20" t="s">
        <v>83</v>
      </c>
      <c r="B5" s="200" t="s">
        <v>118</v>
      </c>
      <c r="C5" s="201" t="s">
        <v>175</v>
      </c>
      <c r="D5" s="202" t="s">
        <v>205</v>
      </c>
      <c r="E5" s="206">
        <v>1.7724100614620815</v>
      </c>
      <c r="F5" s="206">
        <v>2.1694833333333339</v>
      </c>
      <c r="G5" s="206">
        <v>2.37365</v>
      </c>
      <c r="H5" s="206">
        <v>2.2037666666666667</v>
      </c>
      <c r="I5" s="206">
        <v>2.3855333333333331</v>
      </c>
      <c r="K5" s="40"/>
      <c r="L5" s="40">
        <v>4.1900000000000004</v>
      </c>
      <c r="M5" s="40"/>
      <c r="N5" s="40"/>
      <c r="O5" s="40"/>
      <c r="Q5" s="17"/>
      <c r="R5" s="17"/>
      <c r="S5" s="17"/>
      <c r="V5" s="17"/>
      <c r="W5" s="17"/>
      <c r="X5" s="17"/>
      <c r="AB5" s="17" t="e">
        <f>SQRT(((ABS(M5-#REF!)/#REF!)))</f>
        <v>#REF!</v>
      </c>
      <c r="AC5" s="17" t="e">
        <f>SQRT(((ABS(N5-#REF!)/#REF!)))</f>
        <v>#REF!</v>
      </c>
      <c r="AD5" s="17" t="e">
        <f>SQRT(((ABS(O5-#REF!)/#REF!)))</f>
        <v>#REF!</v>
      </c>
    </row>
    <row r="6" spans="1:30">
      <c r="A6" s="228" t="s">
        <v>86</v>
      </c>
      <c r="B6" s="232" t="s">
        <v>173</v>
      </c>
      <c r="C6" s="98" t="s">
        <v>176</v>
      </c>
      <c r="D6" s="108" t="s">
        <v>85</v>
      </c>
      <c r="E6" s="235">
        <v>3.4929511985013582</v>
      </c>
      <c r="F6" s="235">
        <v>2.2550499999999998</v>
      </c>
      <c r="G6" s="235">
        <v>2.5047500000000005</v>
      </c>
      <c r="H6" s="235">
        <v>2.2757000000000005</v>
      </c>
      <c r="I6" s="235">
        <v>2.3615666666666666</v>
      </c>
      <c r="K6" s="235"/>
      <c r="L6" s="235">
        <v>1.65</v>
      </c>
      <c r="M6" s="40"/>
      <c r="N6" s="40"/>
      <c r="O6" s="40"/>
      <c r="Q6" s="17"/>
      <c r="R6" s="17"/>
      <c r="S6" s="17"/>
      <c r="V6" s="17"/>
      <c r="W6" s="17"/>
      <c r="X6" s="17"/>
      <c r="AB6" s="17" t="e">
        <f>SQRT(((ABS(M6-#REF!)/#REF!)))</f>
        <v>#REF!</v>
      </c>
      <c r="AC6" s="17" t="e">
        <f>SQRT(((ABS(N6-#REF!)/#REF!)))</f>
        <v>#REF!</v>
      </c>
      <c r="AD6" s="17" t="e">
        <f>SQRT(((ABS(O6-#REF!)/#REF!)))</f>
        <v>#REF!</v>
      </c>
    </row>
    <row r="7" spans="1:30">
      <c r="A7" s="257" t="s">
        <v>87</v>
      </c>
      <c r="B7" s="261" t="s">
        <v>173</v>
      </c>
      <c r="C7" s="98" t="s">
        <v>176</v>
      </c>
      <c r="D7" s="108" t="s">
        <v>85</v>
      </c>
      <c r="E7" s="235">
        <v>6.3211309958861799</v>
      </c>
      <c r="F7" s="235">
        <v>2.1345333333333336</v>
      </c>
      <c r="G7" s="235">
        <v>2.5666125000000002</v>
      </c>
      <c r="H7" s="235">
        <v>2.1819666666666668</v>
      </c>
      <c r="I7" s="235">
        <v>2.3399666666666668</v>
      </c>
      <c r="K7" s="235"/>
      <c r="M7" s="40"/>
      <c r="N7" s="40"/>
      <c r="O7" s="40"/>
      <c r="Q7" s="17"/>
      <c r="R7" s="17"/>
      <c r="S7" s="17"/>
      <c r="V7" s="17"/>
      <c r="W7" s="17"/>
      <c r="X7" s="17"/>
      <c r="AB7" s="17" t="e">
        <f>SQRT(((ABS(M7-#REF!)/#REF!)))</f>
        <v>#REF!</v>
      </c>
      <c r="AC7" s="17" t="e">
        <f>SQRT(((ABS(N7-#REF!)/#REF!)))</f>
        <v>#REF!</v>
      </c>
      <c r="AD7" s="17" t="e">
        <f>SQRT(((ABS(O7-#REF!)/#REF!)))</f>
        <v>#REF!</v>
      </c>
    </row>
    <row r="8" spans="1:30">
      <c r="A8" s="257" t="s">
        <v>88</v>
      </c>
      <c r="B8" s="261" t="s">
        <v>199</v>
      </c>
      <c r="C8" s="98" t="s">
        <v>177</v>
      </c>
      <c r="D8" s="108" t="s">
        <v>85</v>
      </c>
      <c r="E8" s="235">
        <v>4.5598309485663728</v>
      </c>
      <c r="F8" s="235">
        <v>2.2322166666666665</v>
      </c>
      <c r="G8" s="235">
        <v>2.4220000000000002</v>
      </c>
      <c r="H8" s="235">
        <v>2.2004666666666663</v>
      </c>
      <c r="I8" s="235">
        <v>2.3077999999999999</v>
      </c>
      <c r="K8" s="235"/>
      <c r="L8" s="235">
        <v>1.6</v>
      </c>
      <c r="M8" s="40"/>
      <c r="N8" s="40"/>
      <c r="O8" s="40"/>
      <c r="Q8" s="17"/>
      <c r="R8" s="17"/>
      <c r="S8" s="17"/>
      <c r="V8" s="17"/>
      <c r="W8" s="17"/>
      <c r="X8" s="17"/>
      <c r="AB8" s="17" t="e">
        <f>SQRT(((ABS(M8-#REF!)/#REF!)))</f>
        <v>#REF!</v>
      </c>
      <c r="AC8" s="17" t="e">
        <f>SQRT(((ABS(N8-#REF!)/#REF!)))</f>
        <v>#REF!</v>
      </c>
      <c r="AD8" s="17" t="e">
        <f>SQRT(((ABS(O8-#REF!)/#REF!)))</f>
        <v>#REF!</v>
      </c>
    </row>
    <row r="9" spans="1:30">
      <c r="A9" s="2" t="s">
        <v>73</v>
      </c>
      <c r="B9" s="86" t="s">
        <v>172</v>
      </c>
      <c r="C9" s="97" t="s">
        <v>202</v>
      </c>
      <c r="D9" s="107" t="s">
        <v>23</v>
      </c>
      <c r="E9" s="57">
        <v>8.4173820474676155</v>
      </c>
      <c r="F9" s="40">
        <v>2.0429083333333331</v>
      </c>
      <c r="G9" s="40">
        <v>3.1152000000000002</v>
      </c>
      <c r="H9" s="40"/>
      <c r="I9" s="13"/>
      <c r="K9" s="57"/>
      <c r="L9" s="235">
        <v>1.9</v>
      </c>
      <c r="M9" s="40"/>
      <c r="N9" s="40"/>
      <c r="O9" s="40"/>
      <c r="Q9" s="17"/>
      <c r="R9" s="17"/>
      <c r="S9" s="17"/>
      <c r="V9" s="17"/>
      <c r="W9" s="17"/>
      <c r="X9" s="17"/>
      <c r="AB9" s="17" t="e">
        <f>SQRT(((ABS(M9-#REF!)/#REF!)))</f>
        <v>#REF!</v>
      </c>
      <c r="AC9" s="17" t="e">
        <f>SQRT(((ABS(N9-#REF!)/#REF!)))</f>
        <v>#REF!</v>
      </c>
      <c r="AD9" s="17" t="e">
        <f>SQRT(((ABS(O9-#REF!)/#REF!)))</f>
        <v>#REF!</v>
      </c>
    </row>
    <row r="10" spans="1:30">
      <c r="A10" s="2" t="s">
        <v>78</v>
      </c>
      <c r="B10" s="86" t="s">
        <v>116</v>
      </c>
      <c r="C10" s="97" t="s">
        <v>180</v>
      </c>
      <c r="D10" s="107" t="s">
        <v>23</v>
      </c>
      <c r="E10" s="40">
        <v>4.3852033191477195</v>
      </c>
      <c r="F10" s="40">
        <v>2.2579416666666665</v>
      </c>
      <c r="G10" s="40">
        <v>2.3987274999999997</v>
      </c>
      <c r="H10" s="40">
        <v>2.6418833333333334</v>
      </c>
      <c r="I10" s="40">
        <v>2.7131166666666666</v>
      </c>
      <c r="K10" s="40"/>
      <c r="M10" s="40"/>
      <c r="N10" s="40"/>
      <c r="O10" s="40"/>
      <c r="Q10" s="17"/>
      <c r="R10" s="17"/>
      <c r="S10" s="17"/>
      <c r="V10" s="17"/>
      <c r="W10" s="17"/>
      <c r="X10" s="17"/>
      <c r="AB10" s="17" t="e">
        <f>SQRT(((ABS(M10-#REF!)/#REF!)))</f>
        <v>#REF!</v>
      </c>
      <c r="AC10" s="17" t="e">
        <f>SQRT(((ABS(N10-#REF!)/#REF!)))</f>
        <v>#REF!</v>
      </c>
      <c r="AD10" s="17" t="e">
        <f>SQRT(((ABS(O10-#REF!)/#REF!)))</f>
        <v>#REF!</v>
      </c>
    </row>
    <row r="11" spans="1:30">
      <c r="A11" s="344" t="s">
        <v>30</v>
      </c>
      <c r="B11" s="348" t="s">
        <v>93</v>
      </c>
      <c r="C11" s="96" t="s">
        <v>186</v>
      </c>
      <c r="D11" s="106" t="s">
        <v>96</v>
      </c>
      <c r="E11" s="352">
        <v>9.8486137098145559</v>
      </c>
      <c r="F11" s="352">
        <v>1.84755</v>
      </c>
      <c r="G11" s="352">
        <v>2.3487833333333334</v>
      </c>
      <c r="H11" s="352">
        <v>1.7596666666666665</v>
      </c>
      <c r="I11" s="352">
        <v>1.7973333333333334</v>
      </c>
      <c r="K11" s="274"/>
      <c r="M11" s="40"/>
      <c r="N11" s="40"/>
      <c r="O11" s="40"/>
      <c r="Q11" s="17"/>
      <c r="R11" s="17"/>
      <c r="S11" s="17"/>
      <c r="V11" s="17"/>
      <c r="W11" s="17"/>
      <c r="X11" s="17"/>
      <c r="AB11" s="17"/>
      <c r="AC11" s="17"/>
      <c r="AD11" s="17"/>
    </row>
    <row r="12" spans="1:30">
      <c r="A12" s="344" t="s">
        <v>40</v>
      </c>
      <c r="B12" s="348" t="s">
        <v>192</v>
      </c>
      <c r="C12" s="96" t="s">
        <v>193</v>
      </c>
      <c r="D12" s="106" t="s">
        <v>96</v>
      </c>
      <c r="E12" s="352">
        <v>9.4488658824933687</v>
      </c>
      <c r="F12" s="352">
        <v>1.788216666666667</v>
      </c>
      <c r="G12" s="352">
        <v>2.4818499999999997</v>
      </c>
      <c r="H12" s="352">
        <v>1.7782666666666667</v>
      </c>
      <c r="I12" s="352">
        <v>1.7887666666666668</v>
      </c>
      <c r="K12" s="274"/>
      <c r="L12" t="s">
        <v>264</v>
      </c>
      <c r="M12" s="40"/>
      <c r="N12" s="40"/>
      <c r="O12" s="40"/>
      <c r="Q12" s="17"/>
      <c r="R12" s="17"/>
      <c r="S12" s="17"/>
      <c r="V12" s="17"/>
      <c r="W12" s="17"/>
      <c r="X12" s="17"/>
      <c r="AB12" s="17"/>
      <c r="AC12" s="17"/>
      <c r="AD12" s="17"/>
    </row>
    <row r="13" spans="1:30">
      <c r="A13" s="375" t="s">
        <v>57</v>
      </c>
      <c r="B13" s="376" t="s">
        <v>111</v>
      </c>
      <c r="C13" s="135" t="s">
        <v>197</v>
      </c>
      <c r="D13" s="136" t="s">
        <v>96</v>
      </c>
      <c r="E13" s="380">
        <v>3.4244811782275009</v>
      </c>
      <c r="F13" s="380">
        <v>1.9997333333333334</v>
      </c>
      <c r="G13" s="380">
        <v>2.3563499999999999</v>
      </c>
      <c r="H13" s="380">
        <v>1.9396166666666668</v>
      </c>
      <c r="I13" s="380">
        <v>1.8627833333333335</v>
      </c>
      <c r="K13" s="278"/>
      <c r="M13" s="40"/>
      <c r="N13" s="40"/>
      <c r="O13" s="40"/>
      <c r="Q13" s="17"/>
      <c r="R13" s="17"/>
      <c r="S13" s="17"/>
      <c r="V13" s="17"/>
      <c r="W13" s="17"/>
      <c r="X13" s="17"/>
      <c r="AB13" s="17"/>
      <c r="AC13" s="17"/>
      <c r="AD13" s="17"/>
    </row>
    <row r="14" spans="1:30">
      <c r="A14" s="344" t="s">
        <v>58</v>
      </c>
      <c r="B14" s="348" t="s">
        <v>112</v>
      </c>
      <c r="C14" s="96" t="s">
        <v>185</v>
      </c>
      <c r="D14" s="106" t="s">
        <v>96</v>
      </c>
      <c r="E14" s="356">
        <v>13.228614004650469</v>
      </c>
      <c r="F14" s="352">
        <v>1.7844500000000001</v>
      </c>
      <c r="G14" s="352">
        <v>2.3619166666666667</v>
      </c>
      <c r="H14" s="352">
        <v>1.6834833333333332</v>
      </c>
      <c r="I14" s="352">
        <v>1.8955000000000002</v>
      </c>
      <c r="K14" s="278"/>
      <c r="M14" s="40"/>
      <c r="N14" s="40"/>
      <c r="O14" s="40"/>
      <c r="Q14" s="17"/>
      <c r="R14" s="17"/>
      <c r="S14" s="17"/>
      <c r="V14" s="17"/>
      <c r="W14" s="17"/>
      <c r="X14" s="17"/>
      <c r="AB14" s="17" t="e">
        <f>SQRT(((ABS(M14-#REF!)/#REF!)))</f>
        <v>#REF!</v>
      </c>
      <c r="AC14" s="17" t="e">
        <f>SQRT(((ABS(N14-#REF!)/#REF!)))</f>
        <v>#REF!</v>
      </c>
      <c r="AD14" s="17" t="e">
        <f>SQRT(((ABS(O14-#REF!)/#REF!)))</f>
        <v>#REF!</v>
      </c>
    </row>
    <row r="15" spans="1:30">
      <c r="A15" s="344" t="s">
        <v>59</v>
      </c>
      <c r="B15" s="348" t="s">
        <v>112</v>
      </c>
      <c r="C15" s="96" t="s">
        <v>185</v>
      </c>
      <c r="D15" s="106" t="s">
        <v>96</v>
      </c>
      <c r="E15" s="356">
        <v>13.223847782622469</v>
      </c>
      <c r="F15" s="352">
        <v>1.8431999999999999</v>
      </c>
      <c r="G15" s="352">
        <v>2.5643000000000002</v>
      </c>
      <c r="H15" s="352">
        <v>1.8139333333333334</v>
      </c>
      <c r="I15" s="352">
        <v>1.9585999999999999</v>
      </c>
      <c r="K15" s="278"/>
      <c r="M15" s="40"/>
      <c r="N15" s="40"/>
      <c r="O15" s="40"/>
      <c r="Q15" s="17"/>
      <c r="R15" s="17"/>
      <c r="S15" s="17"/>
      <c r="V15" s="17"/>
      <c r="W15" s="17"/>
      <c r="X15" s="17"/>
      <c r="AB15" s="17" t="e">
        <f>SQRT(((ABS(M15-#REF!)/#REF!)))</f>
        <v>#REF!</v>
      </c>
      <c r="AC15" s="17" t="e">
        <f>SQRT(((ABS(N15-#REF!)/#REF!)))</f>
        <v>#REF!</v>
      </c>
      <c r="AD15" s="17" t="e">
        <f>SQRT(((ABS(O15-#REF!)/#REF!)))</f>
        <v>#REF!</v>
      </c>
    </row>
    <row r="16" spans="1:30">
      <c r="A16" s="344" t="s">
        <v>60</v>
      </c>
      <c r="B16" s="348" t="s">
        <v>112</v>
      </c>
      <c r="C16" s="96" t="s">
        <v>185</v>
      </c>
      <c r="D16" s="106" t="s">
        <v>96</v>
      </c>
      <c r="E16" s="356">
        <v>12.190268421750883</v>
      </c>
      <c r="F16" s="352">
        <v>1.9276499999999999</v>
      </c>
      <c r="G16" s="352">
        <v>2.4944500000000001</v>
      </c>
      <c r="H16" s="352">
        <v>1.8211166666666667</v>
      </c>
      <c r="I16" s="352">
        <v>1.9240333333333333</v>
      </c>
      <c r="K16" s="278"/>
      <c r="M16" s="40"/>
      <c r="N16" s="40"/>
      <c r="O16" s="40"/>
      <c r="P16" t="s">
        <v>252</v>
      </c>
      <c r="Q16" s="17">
        <f>SUM(Q2:Q15)</f>
        <v>6.9740025470064193E-2</v>
      </c>
      <c r="R16" s="17">
        <f>SUM(R2:R15)</f>
        <v>0.20268427707689174</v>
      </c>
      <c r="S16" s="17">
        <f>SUM(S2:S15)</f>
        <v>8.0513092054081969E-2</v>
      </c>
      <c r="T16" s="17" t="s">
        <v>266</v>
      </c>
      <c r="V16" s="17">
        <f>SUM(V2:V15)</f>
        <v>3.1652374899918102E-2</v>
      </c>
      <c r="W16" s="17">
        <f>SUM(W2:W15)</f>
        <v>8.0117091408565086E-2</v>
      </c>
      <c r="X16" s="17">
        <f>SUM(X2:X15)</f>
        <v>3.4328250645641857E-2</v>
      </c>
      <c r="Y16" s="17">
        <f>SUM(V16:X16)</f>
        <v>0.14609771695412505</v>
      </c>
      <c r="AB16" s="17" t="e">
        <f>SUM(AB2:AB15)</f>
        <v>#REF!</v>
      </c>
      <c r="AC16" s="17" t="e">
        <f>SUM(AC2:AC15)</f>
        <v>#REF!</v>
      </c>
      <c r="AD16" s="17" t="e">
        <f>SUM(AD2:AD15)</f>
        <v>#REF!</v>
      </c>
    </row>
    <row r="17" spans="1:31">
      <c r="A17" s="344" t="s">
        <v>61</v>
      </c>
      <c r="B17" s="348" t="s">
        <v>112</v>
      </c>
      <c r="C17" s="96" t="s">
        <v>185</v>
      </c>
      <c r="D17" s="106" t="s">
        <v>96</v>
      </c>
      <c r="E17" s="356">
        <v>15.176653953615338</v>
      </c>
      <c r="F17" s="352">
        <v>1.7663833333333336</v>
      </c>
      <c r="G17" s="352">
        <v>2.6574999999999998</v>
      </c>
      <c r="H17" s="352">
        <v>1.6548166666666666</v>
      </c>
      <c r="I17" s="352">
        <v>1.9536666666666669</v>
      </c>
      <c r="K17" s="274"/>
    </row>
    <row r="18" spans="1:31">
      <c r="A18" s="344" t="s">
        <v>62</v>
      </c>
      <c r="B18" s="348" t="s">
        <v>109</v>
      </c>
      <c r="C18" s="96" t="s">
        <v>183</v>
      </c>
      <c r="D18" s="106" t="s">
        <v>96</v>
      </c>
      <c r="E18" s="356">
        <v>14.1074505680656</v>
      </c>
      <c r="F18" s="352">
        <v>1.9028</v>
      </c>
      <c r="G18" s="352">
        <v>2.67035</v>
      </c>
      <c r="H18" s="352">
        <v>1.7659666666666667</v>
      </c>
      <c r="I18" s="352">
        <v>1.8888833333333332</v>
      </c>
      <c r="K18" s="274"/>
      <c r="AE18" s="17" t="e">
        <f>SUM(AB16:AD16)</f>
        <v>#REF!</v>
      </c>
    </row>
    <row r="19" spans="1:31">
      <c r="A19" s="344" t="s">
        <v>63</v>
      </c>
      <c r="B19" s="348" t="s">
        <v>109</v>
      </c>
      <c r="C19" s="96" t="s">
        <v>183</v>
      </c>
      <c r="D19" s="106" t="s">
        <v>96</v>
      </c>
      <c r="E19" s="356">
        <v>15.051404867421686</v>
      </c>
      <c r="F19" s="352">
        <v>1.73695</v>
      </c>
      <c r="G19" s="352">
        <v>2.5471833333333329</v>
      </c>
      <c r="H19" s="352">
        <v>1.5366000000000002</v>
      </c>
      <c r="I19" s="352">
        <v>1.6942666666666666</v>
      </c>
      <c r="K19" s="278"/>
      <c r="M19" s="235">
        <v>2.2550499999999998</v>
      </c>
      <c r="N19" s="235">
        <v>2.5047500000000005</v>
      </c>
      <c r="O19" s="235">
        <v>2.2757000000000005</v>
      </c>
      <c r="P19" s="235">
        <v>2.3615666666666666</v>
      </c>
      <c r="S19" t="s">
        <v>246</v>
      </c>
      <c r="T19" t="s">
        <v>247</v>
      </c>
      <c r="U19" t="s">
        <v>250</v>
      </c>
    </row>
    <row r="20" spans="1:31">
      <c r="A20" s="401" t="s">
        <v>24</v>
      </c>
      <c r="B20" s="405" t="s">
        <v>89</v>
      </c>
      <c r="C20" s="118" t="s">
        <v>189</v>
      </c>
      <c r="D20" s="108" t="s">
        <v>85</v>
      </c>
      <c r="E20" s="235">
        <v>3.4929511985013582</v>
      </c>
      <c r="F20" s="235">
        <v>2.2550499999999998</v>
      </c>
      <c r="G20" s="235">
        <v>2.5047500000000005</v>
      </c>
      <c r="H20" s="235">
        <v>2.2757000000000005</v>
      </c>
      <c r="I20" s="235">
        <v>2.3615666666666666</v>
      </c>
      <c r="K20" s="274"/>
      <c r="L20" s="235">
        <v>3.4929511985013582</v>
      </c>
      <c r="M20" s="235">
        <v>2.1345333333333336</v>
      </c>
      <c r="N20" s="235">
        <v>2.5666125000000002</v>
      </c>
      <c r="O20" s="235">
        <v>2.1819666666666668</v>
      </c>
      <c r="P20" s="235">
        <v>2.3399666666666668</v>
      </c>
      <c r="Q20" s="17">
        <v>2.35</v>
      </c>
      <c r="R20" s="17">
        <v>0</v>
      </c>
      <c r="S20" s="40">
        <f t="shared" ref="S20:S36" si="9">$Q$20*(1-R20/100)+$L$4*(R20/100)</f>
        <v>2.35</v>
      </c>
      <c r="T20" s="40">
        <f t="shared" ref="T20:T36" si="10">$Q$20*(1-R20/100)+$L$5*(R20/100)</f>
        <v>2.35</v>
      </c>
      <c r="U20" s="40">
        <f t="shared" ref="U20:U36" si="11">$Q$20*(1-R20/100)+$L$6*(R20/100)</f>
        <v>2.35</v>
      </c>
    </row>
    <row r="21" spans="1:31">
      <c r="A21" s="401" t="s">
        <v>25</v>
      </c>
      <c r="B21" s="405" t="s">
        <v>89</v>
      </c>
      <c r="C21" s="118" t="s">
        <v>189</v>
      </c>
      <c r="D21" s="108" t="s">
        <v>85</v>
      </c>
      <c r="E21" s="235">
        <v>6.3211309958861799</v>
      </c>
      <c r="F21" s="235">
        <v>2.1345333333333336</v>
      </c>
      <c r="G21" s="235">
        <v>2.5666125000000002</v>
      </c>
      <c r="H21" s="235">
        <v>2.1819666666666668</v>
      </c>
      <c r="I21" s="235">
        <v>2.3399666666666668</v>
      </c>
      <c r="K21" s="278"/>
      <c r="L21" s="235">
        <v>6.3211309958861799</v>
      </c>
      <c r="M21" s="235">
        <v>2.2322166666666665</v>
      </c>
      <c r="N21" s="235">
        <v>2.4220000000000002</v>
      </c>
      <c r="O21" s="235">
        <v>2.2004666666666663</v>
      </c>
      <c r="P21" s="235">
        <v>2.3077999999999999</v>
      </c>
      <c r="R21" s="17">
        <v>1</v>
      </c>
      <c r="S21" s="40">
        <f t="shared" si="9"/>
        <v>2.3265124000000004</v>
      </c>
      <c r="T21" s="40">
        <f t="shared" si="10"/>
        <v>2.3684000000000003</v>
      </c>
      <c r="U21" s="40">
        <f t="shared" si="11"/>
        <v>2.3430000000000004</v>
      </c>
    </row>
    <row r="22" spans="1:31">
      <c r="A22" s="401" t="s">
        <v>26</v>
      </c>
      <c r="B22" s="405" t="s">
        <v>89</v>
      </c>
      <c r="C22" s="118" t="s">
        <v>189</v>
      </c>
      <c r="D22" s="108" t="s">
        <v>85</v>
      </c>
      <c r="E22" s="235">
        <v>4.5598309485663728</v>
      </c>
      <c r="F22" s="235">
        <v>2.2322166666666665</v>
      </c>
      <c r="G22" s="235">
        <v>2.4220000000000002</v>
      </c>
      <c r="H22" s="235">
        <v>2.2004666666666663</v>
      </c>
      <c r="I22" s="235">
        <v>2.3077999999999999</v>
      </c>
      <c r="K22" s="278"/>
      <c r="L22" s="235">
        <v>4.5598309485663728</v>
      </c>
      <c r="R22" s="17">
        <v>2</v>
      </c>
      <c r="S22" s="40">
        <f t="shared" si="9"/>
        <v>2.3030247999999998</v>
      </c>
      <c r="T22" s="40">
        <f t="shared" si="10"/>
        <v>2.3868</v>
      </c>
      <c r="U22" s="40">
        <f t="shared" si="11"/>
        <v>2.3359999999999999</v>
      </c>
    </row>
    <row r="23" spans="1:31">
      <c r="A23" s="432" t="s">
        <v>27</v>
      </c>
      <c r="B23" s="436" t="s">
        <v>91</v>
      </c>
      <c r="C23" s="93" t="s">
        <v>181</v>
      </c>
      <c r="D23" s="103" t="s">
        <v>92</v>
      </c>
      <c r="E23" s="444">
        <v>10.157780680401382</v>
      </c>
      <c r="F23" s="440">
        <v>1.8855</v>
      </c>
      <c r="G23" s="440">
        <v>2.36205</v>
      </c>
      <c r="H23" s="440">
        <v>1.7777500000000002</v>
      </c>
      <c r="I23" s="440">
        <v>1.7293333333333332</v>
      </c>
      <c r="K23" s="274"/>
      <c r="R23" s="17">
        <v>3</v>
      </c>
      <c r="S23" s="40">
        <f t="shared" si="9"/>
        <v>2.2795372</v>
      </c>
      <c r="T23" s="40">
        <f t="shared" si="10"/>
        <v>2.4052000000000002</v>
      </c>
      <c r="U23" s="40">
        <f t="shared" si="11"/>
        <v>2.3290000000000002</v>
      </c>
    </row>
    <row r="24" spans="1:31">
      <c r="A24" s="432" t="s">
        <v>56</v>
      </c>
      <c r="B24" s="436" t="s">
        <v>110</v>
      </c>
      <c r="C24" s="93" t="s">
        <v>184</v>
      </c>
      <c r="D24" s="103" t="s">
        <v>92</v>
      </c>
      <c r="E24" s="440">
        <v>9.6611597604646153</v>
      </c>
      <c r="F24" s="440">
        <v>1.9209499999999999</v>
      </c>
      <c r="G24" s="440">
        <v>2.3746166666666664</v>
      </c>
      <c r="H24" s="440">
        <v>1.7823166666666665</v>
      </c>
      <c r="I24" s="440">
        <v>1.7256499999999999</v>
      </c>
      <c r="K24" s="274"/>
      <c r="L24" s="235"/>
      <c r="M24" s="17"/>
      <c r="N24" s="17"/>
      <c r="O24" s="17"/>
      <c r="R24" s="17">
        <v>4</v>
      </c>
      <c r="S24" s="40">
        <f t="shared" si="9"/>
        <v>2.2560495999999999</v>
      </c>
      <c r="T24" s="40">
        <f t="shared" si="10"/>
        <v>2.4236</v>
      </c>
      <c r="U24" s="40">
        <f t="shared" si="11"/>
        <v>2.3219999999999996</v>
      </c>
    </row>
    <row r="25" spans="1:31">
      <c r="A25" s="432" t="s">
        <v>65</v>
      </c>
      <c r="B25" s="436" t="s">
        <v>114</v>
      </c>
      <c r="C25" s="93" t="s">
        <v>171</v>
      </c>
      <c r="D25" s="103" t="s">
        <v>92</v>
      </c>
      <c r="E25" s="444">
        <v>8.5219093683422393</v>
      </c>
      <c r="F25" s="440">
        <v>2.0155500000000002</v>
      </c>
      <c r="G25" s="440">
        <v>2.2574666666666667</v>
      </c>
      <c r="H25" s="440">
        <v>1.8397000000000001</v>
      </c>
      <c r="I25" s="440">
        <v>1.7379166666666663</v>
      </c>
      <c r="K25" s="316"/>
      <c r="L25" s="235"/>
      <c r="M25" s="17"/>
      <c r="N25" s="17"/>
      <c r="O25" s="17"/>
      <c r="R25" s="17">
        <v>5</v>
      </c>
      <c r="S25" s="40">
        <f t="shared" si="9"/>
        <v>2.2325619999999997</v>
      </c>
      <c r="T25" s="40">
        <f t="shared" si="10"/>
        <v>2.4420000000000002</v>
      </c>
      <c r="U25" s="40">
        <f t="shared" si="11"/>
        <v>2.3149999999999999</v>
      </c>
    </row>
    <row r="26" spans="1:31">
      <c r="A26" s="432" t="s">
        <v>66</v>
      </c>
      <c r="B26" s="436" t="s">
        <v>114</v>
      </c>
      <c r="C26" s="93" t="s">
        <v>171</v>
      </c>
      <c r="D26" s="103" t="s">
        <v>92</v>
      </c>
      <c r="E26" s="444">
        <v>10.281934695919556</v>
      </c>
      <c r="F26" s="440">
        <v>1.8828833333333332</v>
      </c>
      <c r="G26" s="440">
        <v>2.4108833333333335</v>
      </c>
      <c r="H26" s="440">
        <v>1.8021833333333332</v>
      </c>
      <c r="I26" s="440">
        <v>1.8746666666666669</v>
      </c>
      <c r="K26" s="316"/>
      <c r="L26" s="235">
        <v>2.1</v>
      </c>
      <c r="M26" s="17">
        <v>0.77401594247662553</v>
      </c>
      <c r="N26" s="17">
        <v>0.98436681232209855</v>
      </c>
      <c r="O26" s="17"/>
      <c r="R26" s="17">
        <v>6</v>
      </c>
      <c r="S26" s="40">
        <f t="shared" si="9"/>
        <v>2.2090744</v>
      </c>
      <c r="T26" s="40">
        <f t="shared" si="10"/>
        <v>2.4603999999999999</v>
      </c>
      <c r="U26" s="40">
        <f t="shared" si="11"/>
        <v>2.3080000000000003</v>
      </c>
    </row>
    <row r="27" spans="1:31">
      <c r="A27" s="432" t="s">
        <v>67</v>
      </c>
      <c r="B27" s="436" t="s">
        <v>114</v>
      </c>
      <c r="C27" s="93" t="s">
        <v>171</v>
      </c>
      <c r="D27" s="103" t="s">
        <v>92</v>
      </c>
      <c r="E27" s="444">
        <v>9.6630367029662683</v>
      </c>
      <c r="F27" s="440">
        <v>1.8347583333333333</v>
      </c>
      <c r="G27" s="440">
        <v>2.3851999999999998</v>
      </c>
      <c r="H27" s="440">
        <v>1.7119333333333333</v>
      </c>
      <c r="I27" s="440">
        <v>1.7305833333333334</v>
      </c>
      <c r="K27" s="311"/>
      <c r="L27" s="235">
        <v>2.2999999999999998</v>
      </c>
      <c r="M27" s="17">
        <v>0.2027637687625341</v>
      </c>
      <c r="N27" s="17">
        <v>0.25356049611175607</v>
      </c>
      <c r="O27" s="17"/>
      <c r="R27" s="17">
        <v>7</v>
      </c>
      <c r="S27" s="40">
        <f t="shared" si="9"/>
        <v>2.1855867999999998</v>
      </c>
      <c r="T27" s="40">
        <f t="shared" si="10"/>
        <v>2.4787999999999997</v>
      </c>
      <c r="U27" s="40">
        <f t="shared" si="11"/>
        <v>2.3009999999999997</v>
      </c>
    </row>
    <row r="28" spans="1:31">
      <c r="A28" s="432" t="s">
        <v>68</v>
      </c>
      <c r="B28" s="436" t="s">
        <v>114</v>
      </c>
      <c r="C28" s="93" t="s">
        <v>171</v>
      </c>
      <c r="D28" s="103" t="s">
        <v>92</v>
      </c>
      <c r="E28" s="444">
        <v>11.716540445138877</v>
      </c>
      <c r="F28" s="440">
        <v>1.9054666666666666</v>
      </c>
      <c r="G28" s="440">
        <v>2.385933333333333</v>
      </c>
      <c r="H28" s="440">
        <v>1.7135666666666669</v>
      </c>
      <c r="I28" s="440">
        <v>1.7585666666666668</v>
      </c>
      <c r="K28" s="311"/>
      <c r="L28" s="440">
        <v>2.35</v>
      </c>
      <c r="M28" s="17">
        <v>8.0513092054081969E-2</v>
      </c>
      <c r="N28" s="17">
        <v>0.14609771695412505</v>
      </c>
      <c r="O28" s="17"/>
      <c r="R28" s="17">
        <v>8</v>
      </c>
      <c r="S28" s="40">
        <f t="shared" si="9"/>
        <v>2.1620992000000006</v>
      </c>
      <c r="T28" s="40">
        <f t="shared" si="10"/>
        <v>2.4972000000000003</v>
      </c>
      <c r="U28" s="40">
        <f t="shared" si="11"/>
        <v>2.2940000000000005</v>
      </c>
    </row>
    <row r="29" spans="1:31">
      <c r="A29" s="432" t="s">
        <v>69</v>
      </c>
      <c r="B29" s="436" t="s">
        <v>114</v>
      </c>
      <c r="C29" s="93" t="s">
        <v>171</v>
      </c>
      <c r="D29" s="103" t="s">
        <v>92</v>
      </c>
      <c r="E29" s="444">
        <v>14.124975966160333</v>
      </c>
      <c r="F29" s="440">
        <v>1.7826999999999997</v>
      </c>
      <c r="G29" s="440">
        <v>2.4689333333333332</v>
      </c>
      <c r="H29" s="440">
        <v>1.5829</v>
      </c>
      <c r="I29" s="440">
        <v>1.6838500000000003</v>
      </c>
      <c r="K29" s="311"/>
      <c r="L29" s="235">
        <v>2.5</v>
      </c>
      <c r="M29" s="17">
        <v>0.36848840495155866</v>
      </c>
      <c r="N29" s="17">
        <v>0.4772458200985884</v>
      </c>
      <c r="O29" s="17"/>
      <c r="R29" s="17">
        <v>9</v>
      </c>
      <c r="S29" s="40">
        <f t="shared" si="9"/>
        <v>2.1386115999999999</v>
      </c>
      <c r="T29" s="40">
        <f t="shared" si="10"/>
        <v>2.5156000000000001</v>
      </c>
      <c r="U29" s="40">
        <f t="shared" si="11"/>
        <v>2.2869999999999999</v>
      </c>
    </row>
    <row r="30" spans="1:31">
      <c r="A30" s="432" t="s">
        <v>70</v>
      </c>
      <c r="B30" s="436" t="s">
        <v>114</v>
      </c>
      <c r="C30" s="93" t="s">
        <v>171</v>
      </c>
      <c r="D30" s="103" t="s">
        <v>92</v>
      </c>
      <c r="E30" s="444">
        <v>14.07397416299491</v>
      </c>
      <c r="F30" s="440">
        <v>1.8152833333333334</v>
      </c>
      <c r="G30" s="440">
        <v>2.5150999999999999</v>
      </c>
      <c r="H30" s="440">
        <v>1.69425</v>
      </c>
      <c r="I30" s="440">
        <v>1.9853500000000004</v>
      </c>
      <c r="K30" s="311"/>
      <c r="L30" s="235">
        <v>2.5499999999999998</v>
      </c>
      <c r="M30" s="17">
        <v>0.51130144838008151</v>
      </c>
      <c r="N30" s="17">
        <v>0.65994739915117417</v>
      </c>
      <c r="O30" s="17"/>
      <c r="R30" s="17">
        <v>10</v>
      </c>
      <c r="S30" s="40">
        <f t="shared" si="9"/>
        <v>2.1151240000000002</v>
      </c>
      <c r="T30" s="40">
        <f t="shared" si="10"/>
        <v>2.5340000000000003</v>
      </c>
      <c r="U30" s="40">
        <f t="shared" si="11"/>
        <v>2.2800000000000002</v>
      </c>
    </row>
    <row r="31" spans="1:31" ht="16" thickBot="1">
      <c r="A31" s="465" t="s">
        <v>71</v>
      </c>
      <c r="B31" s="436" t="s">
        <v>114</v>
      </c>
      <c r="C31" s="137" t="s">
        <v>171</v>
      </c>
      <c r="D31" s="138" t="s">
        <v>92</v>
      </c>
      <c r="E31" s="476">
        <v>14.929216856195323</v>
      </c>
      <c r="F31" s="472">
        <v>1.9163166666666669</v>
      </c>
      <c r="G31" s="472">
        <v>2.623966666666667</v>
      </c>
      <c r="H31" s="472">
        <v>1.7516333333333334</v>
      </c>
      <c r="I31" s="472">
        <v>1.8537166666666665</v>
      </c>
      <c r="K31" s="316"/>
      <c r="L31" s="235"/>
      <c r="M31" s="17"/>
      <c r="N31" s="17"/>
      <c r="R31" s="17">
        <v>11</v>
      </c>
      <c r="S31" s="40">
        <f t="shared" si="9"/>
        <v>2.0916364000000001</v>
      </c>
      <c r="T31" s="40">
        <f t="shared" si="10"/>
        <v>2.5524</v>
      </c>
      <c r="U31" s="40">
        <f t="shared" si="11"/>
        <v>2.2729999999999997</v>
      </c>
    </row>
    <row r="32" spans="1:31">
      <c r="K32" s="316"/>
      <c r="R32" s="17">
        <v>12</v>
      </c>
      <c r="S32" s="40">
        <f t="shared" si="9"/>
        <v>2.0681487999999999</v>
      </c>
      <c r="T32" s="40">
        <f t="shared" si="10"/>
        <v>2.5708000000000002</v>
      </c>
      <c r="U32" s="40">
        <f t="shared" si="11"/>
        <v>2.266</v>
      </c>
    </row>
    <row r="33" spans="11:21">
      <c r="K33" s="316"/>
      <c r="R33" s="17">
        <v>13</v>
      </c>
      <c r="S33" s="40">
        <f t="shared" si="9"/>
        <v>2.0446612000000002</v>
      </c>
      <c r="T33" s="40">
        <f t="shared" si="10"/>
        <v>2.5892000000000004</v>
      </c>
      <c r="U33" s="40">
        <f t="shared" si="11"/>
        <v>2.2590000000000003</v>
      </c>
    </row>
    <row r="34" spans="11:21">
      <c r="K34" s="311"/>
      <c r="R34" s="17">
        <v>14</v>
      </c>
      <c r="S34" s="40">
        <f t="shared" si="9"/>
        <v>2.0211736</v>
      </c>
      <c r="T34" s="40">
        <f t="shared" si="10"/>
        <v>2.6076000000000001</v>
      </c>
      <c r="U34" s="40">
        <f t="shared" si="11"/>
        <v>2.2519999999999998</v>
      </c>
    </row>
    <row r="35" spans="11:21">
      <c r="K35" s="311"/>
      <c r="R35" s="17">
        <v>15</v>
      </c>
      <c r="S35" s="40">
        <f t="shared" si="9"/>
        <v>1.9976860000000001</v>
      </c>
      <c r="T35" s="40">
        <f t="shared" si="10"/>
        <v>2.6260000000000003</v>
      </c>
      <c r="U35" s="40">
        <f t="shared" si="11"/>
        <v>2.2450000000000001</v>
      </c>
    </row>
    <row r="36" spans="11:21">
      <c r="K36" s="311"/>
      <c r="R36" s="17">
        <v>16</v>
      </c>
      <c r="S36" s="40">
        <f t="shared" si="9"/>
        <v>1.9741983999999999</v>
      </c>
      <c r="T36" s="40">
        <f t="shared" si="10"/>
        <v>2.6444000000000001</v>
      </c>
      <c r="U36" s="40">
        <f t="shared" si="11"/>
        <v>2.238</v>
      </c>
    </row>
    <row r="37" spans="11:21">
      <c r="K37" s="311"/>
    </row>
    <row r="38" spans="11:21">
      <c r="K38" s="311"/>
    </row>
    <row r="39" spans="11:21">
      <c r="K39" s="316"/>
    </row>
    <row r="40" spans="11:21">
      <c r="K40" s="316"/>
    </row>
    <row r="41" spans="11:21">
      <c r="K41" s="311"/>
    </row>
    <row r="42" spans="11:21">
      <c r="K42" s="311"/>
    </row>
    <row r="43" spans="11:21">
      <c r="K43" s="352"/>
    </row>
    <row r="44" spans="11:21">
      <c r="K44" s="352"/>
    </row>
    <row r="45" spans="11:21">
      <c r="K45" s="380"/>
    </row>
    <row r="46" spans="11:21">
      <c r="K46" s="356"/>
    </row>
    <row r="47" spans="11:21">
      <c r="K47" s="356"/>
    </row>
    <row r="48" spans="11:21">
      <c r="K48" s="356"/>
    </row>
    <row r="49" spans="11:11">
      <c r="K49" s="356"/>
    </row>
    <row r="50" spans="11:11">
      <c r="K50" s="356"/>
    </row>
    <row r="51" spans="11:11">
      <c r="K51" s="356"/>
    </row>
    <row r="52" spans="11:11">
      <c r="K52" s="413"/>
    </row>
    <row r="53" spans="11:11">
      <c r="K53" s="413"/>
    </row>
    <row r="54" spans="11:11">
      <c r="K54" s="409"/>
    </row>
    <row r="55" spans="11:11">
      <c r="K55" s="444"/>
    </row>
    <row r="56" spans="11:11">
      <c r="K56" s="440"/>
    </row>
    <row r="57" spans="11:11">
      <c r="K57" s="444"/>
    </row>
    <row r="58" spans="11:11">
      <c r="K58" s="444"/>
    </row>
    <row r="59" spans="11:11">
      <c r="K59" s="444"/>
    </row>
    <row r="60" spans="11:11">
      <c r="K60" s="444"/>
    </row>
    <row r="61" spans="11:11">
      <c r="K61" s="444"/>
    </row>
    <row r="62" spans="11:11">
      <c r="K62" s="444"/>
    </row>
    <row r="63" spans="11:11">
      <c r="K63" s="444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65B4FA-AA2A-0143-89E1-21BC784C180E}">
  <dimension ref="A1:DM83"/>
  <sheetViews>
    <sheetView tabSelected="1" topLeftCell="A73" zoomScale="90" zoomScaleNormal="125" workbookViewId="0">
      <pane xSplit="1" topLeftCell="B1" activePane="topRight" state="frozen"/>
      <selection pane="topRight" activeCell="N103" sqref="N103"/>
    </sheetView>
  </sheetViews>
  <sheetFormatPr baseColWidth="10" defaultColWidth="8.83203125" defaultRowHeight="15"/>
  <cols>
    <col min="3" max="3" width="11.83203125" customWidth="1"/>
    <col min="4" max="4" width="13.5" customWidth="1"/>
    <col min="18" max="18" width="11.5" customWidth="1"/>
    <col min="19" max="19" width="39.5" customWidth="1"/>
    <col min="20" max="20" width="13" customWidth="1"/>
    <col min="36" max="36" width="11.1640625" customWidth="1"/>
    <col min="37" max="39" width="8.83203125" style="18"/>
    <col min="42" max="42" width="12.6640625" customWidth="1"/>
    <col min="45" max="45" width="9.5" customWidth="1"/>
    <col min="46" max="46" width="8.83203125" style="19"/>
    <col min="59" max="59" width="10.1640625" customWidth="1"/>
    <col min="65" max="65" width="8.83203125" style="18"/>
    <col min="79" max="79" width="10.6640625" customWidth="1"/>
    <col min="83" max="89" width="8.83203125" style="18"/>
    <col min="90" max="90" width="11.33203125" customWidth="1"/>
    <col min="91" max="91" width="11.5" customWidth="1"/>
    <col min="92" max="92" width="13.83203125" customWidth="1"/>
    <col min="93" max="93" width="11.33203125" customWidth="1"/>
    <col min="94" max="94" width="11.1640625" customWidth="1"/>
    <col min="95" max="95" width="14.6640625" customWidth="1"/>
  </cols>
  <sheetData>
    <row r="1" spans="1:117" ht="20" thickBot="1">
      <c r="A1" s="966" t="s">
        <v>159</v>
      </c>
      <c r="B1" s="967"/>
      <c r="C1" s="967"/>
      <c r="D1" s="967"/>
      <c r="E1" s="967"/>
      <c r="F1" s="967"/>
      <c r="G1" s="967"/>
      <c r="H1" s="967"/>
      <c r="I1" s="967"/>
      <c r="J1" s="967"/>
      <c r="K1" s="967"/>
      <c r="L1" s="967"/>
      <c r="M1" s="967"/>
      <c r="N1" s="967"/>
      <c r="O1" s="968"/>
      <c r="P1" s="561"/>
      <c r="R1" s="966" t="s">
        <v>160</v>
      </c>
      <c r="S1" s="967"/>
      <c r="T1" s="967"/>
      <c r="U1" s="967"/>
      <c r="V1" s="967"/>
      <c r="W1" s="967"/>
      <c r="X1" s="967"/>
      <c r="Y1" s="967"/>
      <c r="Z1" s="967"/>
      <c r="AA1" s="967"/>
      <c r="AB1" s="967"/>
      <c r="AC1" s="967"/>
      <c r="AD1" s="967"/>
      <c r="AE1" s="967"/>
      <c r="AF1" s="967"/>
      <c r="AG1" s="967"/>
      <c r="AH1" s="967"/>
      <c r="AI1" s="967"/>
      <c r="AJ1" s="967"/>
      <c r="AK1" s="967"/>
      <c r="AL1" s="967"/>
      <c r="AM1" s="967"/>
      <c r="AN1" s="967"/>
      <c r="AO1" s="967"/>
      <c r="AP1" s="967"/>
      <c r="AQ1" s="967"/>
      <c r="AR1" s="967"/>
      <c r="AS1" s="967"/>
      <c r="AT1" s="967"/>
      <c r="AU1" s="967"/>
      <c r="AV1" s="967"/>
      <c r="AW1" s="967"/>
      <c r="AX1" s="967"/>
      <c r="AY1" s="967"/>
      <c r="AZ1" s="967"/>
      <c r="BA1" s="967"/>
      <c r="BB1" s="967"/>
      <c r="BC1" s="967"/>
      <c r="BD1" s="967"/>
      <c r="BE1" s="967"/>
      <c r="BF1" s="967"/>
      <c r="BG1" s="967"/>
      <c r="BH1" s="967"/>
      <c r="BI1" s="967"/>
      <c r="BJ1" s="967"/>
      <c r="BK1" s="967"/>
      <c r="BL1" s="967"/>
      <c r="BM1" s="967"/>
      <c r="BN1" s="967"/>
      <c r="BO1" s="967"/>
      <c r="BP1" s="967"/>
      <c r="BQ1" s="967"/>
      <c r="BR1" s="967"/>
      <c r="BS1" s="967"/>
      <c r="BT1" s="967"/>
      <c r="BU1" s="967"/>
      <c r="BV1" s="967"/>
      <c r="BW1" s="967"/>
      <c r="BX1" s="967"/>
      <c r="BY1" s="967"/>
      <c r="BZ1" s="967"/>
      <c r="CA1" s="967"/>
      <c r="CB1" s="967"/>
      <c r="CC1" s="967"/>
      <c r="CD1" s="967"/>
      <c r="CE1" s="967"/>
      <c r="CF1" s="967"/>
      <c r="CG1" s="967"/>
      <c r="CH1" s="967"/>
      <c r="CI1" s="967"/>
      <c r="CJ1" s="967"/>
      <c r="CK1" s="967"/>
      <c r="CL1" s="967"/>
      <c r="CM1" s="967"/>
      <c r="CN1" s="967"/>
      <c r="CO1" s="967"/>
      <c r="CP1" s="967"/>
      <c r="CQ1" s="967"/>
      <c r="CR1" s="967"/>
      <c r="CS1" s="967"/>
      <c r="CT1" s="967"/>
      <c r="CU1" s="967"/>
      <c r="CV1" s="967"/>
      <c r="CW1" s="967"/>
      <c r="CX1" s="967"/>
      <c r="CY1" s="967"/>
      <c r="CZ1" s="967"/>
      <c r="DA1" s="967"/>
      <c r="DB1" s="967"/>
      <c r="DC1" s="967"/>
      <c r="DD1" s="967"/>
      <c r="DE1" s="967"/>
      <c r="DF1" s="967"/>
      <c r="DG1" s="967"/>
      <c r="DH1" s="967"/>
      <c r="DI1" s="967"/>
      <c r="DJ1" s="968"/>
    </row>
    <row r="2" spans="1:117" ht="22" customHeight="1">
      <c r="A2" s="969" t="s">
        <v>0</v>
      </c>
      <c r="B2" s="969"/>
      <c r="C2" s="969"/>
      <c r="D2" s="969"/>
      <c r="E2" s="969"/>
      <c r="F2" s="969"/>
      <c r="G2" s="969"/>
      <c r="H2" s="969"/>
      <c r="I2" s="969"/>
      <c r="J2" s="969"/>
      <c r="K2" s="969"/>
      <c r="L2" s="969"/>
      <c r="M2" s="969"/>
      <c r="N2" s="969"/>
      <c r="O2" s="970"/>
      <c r="P2" s="494"/>
      <c r="R2" s="973" t="s">
        <v>162</v>
      </c>
      <c r="S2" s="974"/>
      <c r="T2" s="975"/>
      <c r="U2" s="78"/>
      <c r="V2" s="981" t="s">
        <v>122</v>
      </c>
      <c r="W2" s="982"/>
      <c r="X2" s="982"/>
      <c r="Y2" s="982"/>
      <c r="Z2" s="982"/>
      <c r="AA2" s="982"/>
      <c r="AB2" s="982"/>
      <c r="AC2" s="982"/>
      <c r="AD2" s="982"/>
      <c r="AE2" s="982"/>
      <c r="AF2" s="982"/>
      <c r="AG2" s="982"/>
      <c r="AH2" s="982"/>
      <c r="AI2" s="982"/>
      <c r="AJ2" s="982"/>
      <c r="AK2" s="982"/>
      <c r="AL2" s="982"/>
      <c r="AM2" s="982"/>
      <c r="AN2" s="982"/>
      <c r="AO2" s="982"/>
      <c r="AP2" s="983"/>
      <c r="AR2" s="981" t="s">
        <v>123</v>
      </c>
      <c r="AS2" s="982"/>
      <c r="AT2" s="982"/>
      <c r="AU2" s="982"/>
      <c r="AV2" s="982"/>
      <c r="AW2" s="982"/>
      <c r="AX2" s="982"/>
      <c r="AY2" s="982"/>
      <c r="AZ2" s="982"/>
      <c r="BA2" s="982"/>
      <c r="BB2" s="982"/>
      <c r="BC2" s="982"/>
      <c r="BD2" s="982"/>
      <c r="BE2" s="982"/>
      <c r="BF2" s="982"/>
      <c r="BG2" s="982"/>
      <c r="BH2" s="982"/>
      <c r="BI2" s="982"/>
      <c r="BJ2" s="982"/>
      <c r="BK2" s="982"/>
      <c r="BL2" s="982"/>
      <c r="BM2" s="982"/>
      <c r="BN2" s="982"/>
      <c r="BP2" s="981" t="s">
        <v>124</v>
      </c>
      <c r="BQ2" s="982"/>
      <c r="BR2" s="982"/>
      <c r="BS2" s="982"/>
      <c r="BT2" s="982"/>
      <c r="BU2" s="982"/>
      <c r="BV2" s="982"/>
      <c r="BW2" s="982"/>
      <c r="BX2" s="982"/>
      <c r="BY2" s="982"/>
      <c r="CA2" s="997" t="s">
        <v>125</v>
      </c>
      <c r="CB2" s="998"/>
      <c r="CC2" s="998"/>
      <c r="CD2" s="998"/>
      <c r="CE2" s="998"/>
      <c r="CF2" s="998"/>
      <c r="CG2" s="998"/>
      <c r="CH2" s="998"/>
      <c r="CI2" s="998"/>
      <c r="CJ2" s="998"/>
      <c r="CK2" s="998"/>
      <c r="CL2" s="998"/>
      <c r="CM2" s="998"/>
      <c r="CN2" s="998"/>
      <c r="CO2" s="998"/>
      <c r="CP2" s="998"/>
      <c r="CQ2" s="999"/>
      <c r="CS2" s="989" t="s">
        <v>222</v>
      </c>
      <c r="CT2" s="990"/>
      <c r="CU2" s="990"/>
      <c r="CV2" s="990"/>
      <c r="CW2" s="990"/>
      <c r="CX2" s="990"/>
      <c r="CY2" s="990"/>
      <c r="CZ2" s="990"/>
      <c r="DA2" s="990"/>
      <c r="DB2" s="990"/>
      <c r="DC2" s="990"/>
      <c r="DD2" s="990"/>
      <c r="DE2" s="990"/>
      <c r="DF2" s="990"/>
      <c r="DG2" s="990"/>
      <c r="DH2" s="990"/>
      <c r="DI2" s="990"/>
      <c r="DJ2" s="991"/>
    </row>
    <row r="3" spans="1:117" ht="17" customHeight="1" thickBot="1">
      <c r="A3" s="971"/>
      <c r="B3" s="971"/>
      <c r="C3" s="971"/>
      <c r="D3" s="971"/>
      <c r="E3" s="971"/>
      <c r="F3" s="971"/>
      <c r="G3" s="971"/>
      <c r="H3" s="971"/>
      <c r="I3" s="971"/>
      <c r="J3" s="971"/>
      <c r="K3" s="971"/>
      <c r="L3" s="971"/>
      <c r="M3" s="971"/>
      <c r="N3" s="971"/>
      <c r="O3" s="972"/>
      <c r="P3" s="494"/>
      <c r="R3" s="976"/>
      <c r="S3" s="977"/>
      <c r="T3" s="978"/>
      <c r="V3" s="36" t="s">
        <v>166</v>
      </c>
      <c r="W3" s="980" t="s">
        <v>126</v>
      </c>
      <c r="X3" s="980"/>
      <c r="Y3" s="980"/>
      <c r="Z3" s="980"/>
      <c r="AA3" s="980"/>
      <c r="AB3" s="980"/>
      <c r="AC3" s="980"/>
      <c r="AD3" s="980"/>
      <c r="AE3" s="980"/>
      <c r="AF3" s="980"/>
      <c r="AG3" s="980"/>
      <c r="AH3" s="980"/>
      <c r="AI3" s="980"/>
      <c r="AJ3" s="980"/>
      <c r="AK3" s="984" t="s">
        <v>127</v>
      </c>
      <c r="AL3" s="979"/>
      <c r="AM3" s="979"/>
      <c r="AN3" s="979"/>
      <c r="AO3" s="979"/>
      <c r="AP3" s="985"/>
      <c r="AR3" s="986" t="s">
        <v>165</v>
      </c>
      <c r="AS3" s="987"/>
      <c r="AT3" s="987"/>
      <c r="AU3" s="987"/>
      <c r="AV3" s="980" t="s">
        <v>126</v>
      </c>
      <c r="AW3" s="980"/>
      <c r="AX3" s="980"/>
      <c r="AY3" s="980"/>
      <c r="AZ3" s="980"/>
      <c r="BA3" s="980"/>
      <c r="BB3" s="980"/>
      <c r="BC3" s="980"/>
      <c r="BD3" s="980"/>
      <c r="BE3" s="980"/>
      <c r="BF3" s="980"/>
      <c r="BG3" s="980"/>
      <c r="BH3" s="988" t="s">
        <v>128</v>
      </c>
      <c r="BI3" s="988"/>
      <c r="BJ3" s="988"/>
      <c r="BK3" s="988"/>
      <c r="BL3" s="988"/>
      <c r="BM3" s="984" t="s">
        <v>127</v>
      </c>
      <c r="BN3" s="979"/>
      <c r="BP3" s="36" t="s">
        <v>166</v>
      </c>
      <c r="BQ3" s="980" t="s">
        <v>126</v>
      </c>
      <c r="BR3" s="980"/>
      <c r="BS3" s="980"/>
      <c r="BT3" s="980"/>
      <c r="BU3" s="980"/>
      <c r="BV3" s="980"/>
      <c r="BW3" s="979" t="s">
        <v>127</v>
      </c>
      <c r="BX3" s="979"/>
      <c r="BY3" s="979"/>
      <c r="CA3" s="986" t="s">
        <v>165</v>
      </c>
      <c r="CB3" s="987"/>
      <c r="CC3" s="987"/>
      <c r="CD3" s="980" t="s">
        <v>126</v>
      </c>
      <c r="CE3" s="980"/>
      <c r="CF3" s="980"/>
      <c r="CG3" s="980"/>
      <c r="CH3" s="980"/>
      <c r="CI3" s="980"/>
      <c r="CJ3" s="979" t="s">
        <v>129</v>
      </c>
      <c r="CK3" s="979"/>
      <c r="CL3" s="979"/>
      <c r="CM3" s="979"/>
      <c r="CN3" s="979"/>
      <c r="CO3" s="979"/>
      <c r="CP3" s="979"/>
      <c r="CQ3" s="985"/>
      <c r="CS3" s="995" t="s">
        <v>212</v>
      </c>
      <c r="CT3" s="996"/>
      <c r="CU3" s="993" t="s">
        <v>213</v>
      </c>
      <c r="CV3" s="993"/>
      <c r="CW3" s="993" t="s">
        <v>214</v>
      </c>
      <c r="CX3" s="993"/>
      <c r="CY3" s="992" t="s">
        <v>132</v>
      </c>
      <c r="CZ3" s="992"/>
      <c r="DA3" s="992" t="s">
        <v>215</v>
      </c>
      <c r="DB3" s="992"/>
      <c r="DC3" s="992" t="s">
        <v>216</v>
      </c>
      <c r="DD3" s="992"/>
      <c r="DE3" s="992" t="s">
        <v>217</v>
      </c>
      <c r="DF3" s="992"/>
      <c r="DG3" s="993" t="s">
        <v>220</v>
      </c>
      <c r="DH3" s="993"/>
      <c r="DI3" s="993" t="s">
        <v>219</v>
      </c>
      <c r="DJ3" s="994"/>
      <c r="DK3" s="114"/>
      <c r="DL3" s="1000" t="s">
        <v>226</v>
      </c>
      <c r="DM3" s="1000"/>
    </row>
    <row r="4" spans="1:117" ht="84" thickBot="1">
      <c r="A4" s="82" t="s">
        <v>5</v>
      </c>
      <c r="B4" s="82" t="s">
        <v>2</v>
      </c>
      <c r="C4" s="82" t="s">
        <v>3</v>
      </c>
      <c r="D4" s="82" t="s">
        <v>4</v>
      </c>
      <c r="E4" s="82" t="s">
        <v>5</v>
      </c>
      <c r="F4" s="83" t="s">
        <v>6</v>
      </c>
      <c r="G4" s="139" t="s">
        <v>7</v>
      </c>
      <c r="H4" s="139" t="s">
        <v>8</v>
      </c>
      <c r="I4" s="139" t="s">
        <v>9</v>
      </c>
      <c r="J4" s="140" t="s">
        <v>10</v>
      </c>
      <c r="K4" s="140" t="s">
        <v>11</v>
      </c>
      <c r="L4" s="140"/>
      <c r="M4" s="140" t="s">
        <v>12</v>
      </c>
      <c r="N4" s="140" t="s">
        <v>13</v>
      </c>
      <c r="O4" s="141" t="s">
        <v>14</v>
      </c>
      <c r="P4" s="562"/>
      <c r="Q4" s="142"/>
      <c r="R4" s="143" t="s">
        <v>207</v>
      </c>
      <c r="S4" s="87" t="s">
        <v>204</v>
      </c>
      <c r="T4" s="89" t="s">
        <v>206</v>
      </c>
      <c r="U4" s="144"/>
      <c r="V4" s="145" t="s">
        <v>224</v>
      </c>
      <c r="W4" s="146" t="s">
        <v>130</v>
      </c>
      <c r="X4" s="146" t="s">
        <v>268</v>
      </c>
      <c r="Y4" s="146" t="s">
        <v>269</v>
      </c>
      <c r="Z4" s="146" t="s">
        <v>131</v>
      </c>
      <c r="AA4" s="146" t="s">
        <v>144</v>
      </c>
      <c r="AB4" s="146" t="s">
        <v>145</v>
      </c>
      <c r="AC4" s="146" t="s">
        <v>133</v>
      </c>
      <c r="AD4" s="146" t="s">
        <v>132</v>
      </c>
      <c r="AE4" s="146" t="s">
        <v>148</v>
      </c>
      <c r="AF4" s="146" t="s">
        <v>149</v>
      </c>
      <c r="AG4" s="146" t="s">
        <v>208</v>
      </c>
      <c r="AH4" s="146" t="s">
        <v>209</v>
      </c>
      <c r="AI4" s="146" t="s">
        <v>210</v>
      </c>
      <c r="AJ4" s="146" t="s">
        <v>211</v>
      </c>
      <c r="AK4" s="147" t="s">
        <v>146</v>
      </c>
      <c r="AL4" s="148" t="s">
        <v>151</v>
      </c>
      <c r="AM4" s="148" t="s">
        <v>152</v>
      </c>
      <c r="AN4" s="149" t="s">
        <v>139</v>
      </c>
      <c r="AO4" s="149" t="s">
        <v>140</v>
      </c>
      <c r="AP4" s="150" t="s">
        <v>141</v>
      </c>
      <c r="AQ4" s="144"/>
      <c r="AR4" s="151" t="s">
        <v>157</v>
      </c>
      <c r="AS4" s="145" t="s">
        <v>158</v>
      </c>
      <c r="AT4" s="145" t="s">
        <v>224</v>
      </c>
      <c r="AU4" s="145" t="s">
        <v>138</v>
      </c>
      <c r="AV4" s="146" t="s">
        <v>130</v>
      </c>
      <c r="AW4" s="146" t="s">
        <v>131</v>
      </c>
      <c r="AX4" s="146" t="s">
        <v>144</v>
      </c>
      <c r="AY4" s="146" t="s">
        <v>145</v>
      </c>
      <c r="AZ4" s="146" t="s">
        <v>133</v>
      </c>
      <c r="BA4" s="146" t="s">
        <v>132</v>
      </c>
      <c r="BB4" s="146" t="s">
        <v>148</v>
      </c>
      <c r="BC4" s="146" t="s">
        <v>149</v>
      </c>
      <c r="BD4" s="146" t="s">
        <v>208</v>
      </c>
      <c r="BE4" s="146" t="s">
        <v>209</v>
      </c>
      <c r="BF4" s="146" t="s">
        <v>210</v>
      </c>
      <c r="BG4" s="146" t="s">
        <v>211</v>
      </c>
      <c r="BH4" s="152" t="s">
        <v>136</v>
      </c>
      <c r="BI4" s="153" t="s">
        <v>134</v>
      </c>
      <c r="BJ4" s="153" t="s">
        <v>135</v>
      </c>
      <c r="BK4" s="153" t="s">
        <v>137</v>
      </c>
      <c r="BL4" s="153" t="s">
        <v>147</v>
      </c>
      <c r="BM4" s="147" t="s">
        <v>146</v>
      </c>
      <c r="BN4" s="149" t="s">
        <v>150</v>
      </c>
      <c r="BO4" s="154"/>
      <c r="BP4" s="145" t="s">
        <v>224</v>
      </c>
      <c r="BQ4" s="146" t="s">
        <v>130</v>
      </c>
      <c r="BR4" s="146" t="s">
        <v>131</v>
      </c>
      <c r="BS4" s="146" t="s">
        <v>144</v>
      </c>
      <c r="BT4" s="146" t="s">
        <v>145</v>
      </c>
      <c r="BU4" s="146" t="s">
        <v>133</v>
      </c>
      <c r="BV4" s="146" t="s">
        <v>132</v>
      </c>
      <c r="BW4" s="149" t="s">
        <v>146</v>
      </c>
      <c r="BX4" s="148" t="s">
        <v>151</v>
      </c>
      <c r="BY4" s="148" t="s">
        <v>152</v>
      </c>
      <c r="BZ4" s="155"/>
      <c r="CA4" s="156" t="s">
        <v>223</v>
      </c>
      <c r="CB4" s="145" t="s">
        <v>224</v>
      </c>
      <c r="CC4" s="145" t="s">
        <v>138</v>
      </c>
      <c r="CD4" s="146" t="s">
        <v>130</v>
      </c>
      <c r="CE4" s="146" t="s">
        <v>131</v>
      </c>
      <c r="CF4" s="146" t="s">
        <v>144</v>
      </c>
      <c r="CG4" s="146" t="s">
        <v>145</v>
      </c>
      <c r="CH4" s="146" t="s">
        <v>133</v>
      </c>
      <c r="CI4" s="146" t="s">
        <v>132</v>
      </c>
      <c r="CJ4" s="149" t="s">
        <v>146</v>
      </c>
      <c r="CK4" s="149" t="s">
        <v>150</v>
      </c>
      <c r="CL4" s="149" t="s">
        <v>153</v>
      </c>
      <c r="CM4" s="149" t="s">
        <v>154</v>
      </c>
      <c r="CN4" s="149" t="s">
        <v>155</v>
      </c>
      <c r="CO4" s="149" t="s">
        <v>142</v>
      </c>
      <c r="CP4" s="149" t="s">
        <v>143</v>
      </c>
      <c r="CQ4" s="150" t="s">
        <v>156</v>
      </c>
      <c r="CS4" s="157" t="s">
        <v>221</v>
      </c>
      <c r="CT4" s="158" t="s">
        <v>218</v>
      </c>
      <c r="CU4" s="158" t="s">
        <v>221</v>
      </c>
      <c r="CV4" s="158" t="s">
        <v>218</v>
      </c>
      <c r="CW4" s="158" t="s">
        <v>221</v>
      </c>
      <c r="CX4" s="158" t="s">
        <v>218</v>
      </c>
      <c r="CY4" s="158" t="s">
        <v>221</v>
      </c>
      <c r="CZ4" s="158" t="s">
        <v>218</v>
      </c>
      <c r="DA4" s="158" t="s">
        <v>221</v>
      </c>
      <c r="DB4" s="158" t="s">
        <v>218</v>
      </c>
      <c r="DC4" s="158" t="s">
        <v>221</v>
      </c>
      <c r="DD4" s="158" t="s">
        <v>218</v>
      </c>
      <c r="DE4" s="158" t="s">
        <v>221</v>
      </c>
      <c r="DF4" s="158" t="s">
        <v>218</v>
      </c>
      <c r="DG4" s="158" t="s">
        <v>221</v>
      </c>
      <c r="DH4" s="158" t="s">
        <v>218</v>
      </c>
      <c r="DI4" s="158" t="s">
        <v>221</v>
      </c>
      <c r="DJ4" s="159" t="s">
        <v>218</v>
      </c>
      <c r="DK4" s="114"/>
      <c r="DL4" s="114"/>
    </row>
    <row r="5" spans="1:117" s="671" customFormat="1" ht="16" thickBot="1">
      <c r="A5" s="647" t="s">
        <v>18</v>
      </c>
      <c r="B5" s="957" t="s">
        <v>15</v>
      </c>
      <c r="C5" s="1001" t="s">
        <v>16</v>
      </c>
      <c r="D5" s="648" t="s">
        <v>17</v>
      </c>
      <c r="E5" s="648" t="s">
        <v>18</v>
      </c>
      <c r="F5" s="649">
        <v>279.73</v>
      </c>
      <c r="G5" s="650">
        <v>25.530000686645501</v>
      </c>
      <c r="H5" s="650">
        <v>28.659999847412099</v>
      </c>
      <c r="I5" s="650">
        <v>37.650001525878899</v>
      </c>
      <c r="J5" s="650">
        <v>1.7681195487614101</v>
      </c>
      <c r="K5" s="896">
        <v>1.710272</v>
      </c>
      <c r="L5" s="920">
        <f>LOG10(K5)</f>
        <v>0.23306518565828865</v>
      </c>
      <c r="M5" s="907">
        <v>2.6141283378616902</v>
      </c>
      <c r="N5" s="650">
        <v>2.5679074236902499</v>
      </c>
      <c r="O5" s="651">
        <v>1.6486879999999999</v>
      </c>
      <c r="P5" s="652" t="s">
        <v>20</v>
      </c>
      <c r="Q5" s="648" t="s">
        <v>18</v>
      </c>
      <c r="R5" s="653" t="s">
        <v>167</v>
      </c>
      <c r="S5" s="654" t="s">
        <v>174</v>
      </c>
      <c r="T5" s="655" t="s">
        <v>20</v>
      </c>
      <c r="U5" s="656"/>
      <c r="V5" s="657">
        <v>2.5107133114785967</v>
      </c>
      <c r="W5" s="658">
        <v>1.5110333333333335</v>
      </c>
      <c r="X5" s="658">
        <v>1.7220999999999997</v>
      </c>
      <c r="Y5" s="681">
        <f>(X5-W5)/W5</f>
        <v>0.13968366018839179</v>
      </c>
      <c r="Z5" s="659">
        <v>1.4744275690513546</v>
      </c>
      <c r="AA5" s="659">
        <v>6.2283333333333336E-2</v>
      </c>
      <c r="AB5" s="659">
        <v>5.4933333333333334E-2</v>
      </c>
      <c r="AC5" s="659">
        <v>2.0619000000000001</v>
      </c>
      <c r="AD5" s="659">
        <v>1.0248490526247582</v>
      </c>
      <c r="AE5" s="659">
        <v>1.5110969999999999</v>
      </c>
      <c r="AF5" s="659">
        <v>1.488599</v>
      </c>
      <c r="AG5" s="659">
        <f>AE5</f>
        <v>1.5110969999999999</v>
      </c>
      <c r="AH5" s="659">
        <f>AF5^2/AE5</f>
        <v>1.4664359619541303</v>
      </c>
      <c r="AI5" s="659">
        <f>AG5/AH5</f>
        <v>1.0304554983678631</v>
      </c>
      <c r="AJ5" s="660">
        <v>27.375</v>
      </c>
      <c r="AK5" s="661">
        <v>4528.583333333333</v>
      </c>
      <c r="AL5" s="661">
        <v>2411.3000000000002</v>
      </c>
      <c r="AM5" s="661">
        <v>2943.22</v>
      </c>
      <c r="AN5" s="661">
        <v>2445.3649999999998</v>
      </c>
      <c r="AO5" s="661">
        <v>2927.62</v>
      </c>
      <c r="AP5" s="662">
        <f>(AO5^2-AN5^2)/(2*AN5^2)</f>
        <v>0.2166581286398632</v>
      </c>
      <c r="AQ5" s="663"/>
      <c r="AR5" s="664">
        <v>3.7037037037037033</v>
      </c>
      <c r="AS5" s="659">
        <v>9.7999793438220664</v>
      </c>
      <c r="AT5" s="659">
        <v>2.5025028915273899</v>
      </c>
      <c r="AU5" s="659">
        <v>2.7743928142393277</v>
      </c>
      <c r="AV5" s="658">
        <v>1.7220999999999997</v>
      </c>
      <c r="AW5" s="659">
        <v>1.68668398466988</v>
      </c>
      <c r="AX5" s="659">
        <v>6.7266666666666669E-2</v>
      </c>
      <c r="AY5" s="659">
        <v>6.8599999999999994E-2</v>
      </c>
      <c r="AZ5" s="659">
        <v>2.5797833333333333</v>
      </c>
      <c r="BA5" s="659">
        <v>1.0209974219545646</v>
      </c>
      <c r="BB5" s="659"/>
      <c r="BC5" s="659"/>
      <c r="BD5" s="659"/>
      <c r="BE5" s="659"/>
      <c r="BF5" s="659"/>
      <c r="BG5" s="665"/>
      <c r="BH5" s="666">
        <v>20.216516014082579</v>
      </c>
      <c r="BI5" s="661">
        <v>36.832793851018344</v>
      </c>
      <c r="BJ5" s="667">
        <v>0.54887272727272729</v>
      </c>
      <c r="BK5" s="661">
        <v>22.555000000000003</v>
      </c>
      <c r="BL5" s="668">
        <v>10.5</v>
      </c>
      <c r="BM5" s="661">
        <v>4783.8633333333337</v>
      </c>
      <c r="BN5" s="669">
        <v>2605.8866666666668</v>
      </c>
      <c r="BO5" s="661"/>
      <c r="BP5" s="657">
        <v>2.4762246114795263</v>
      </c>
      <c r="BQ5" s="658">
        <v>1.4857</v>
      </c>
      <c r="BR5" s="659">
        <v>1.4125239432590693</v>
      </c>
      <c r="BS5" s="659">
        <v>6.1333333333333337E-2</v>
      </c>
      <c r="BT5" s="659">
        <v>6.3600000000000004E-2</v>
      </c>
      <c r="BU5" s="659">
        <v>2.0644499999999999</v>
      </c>
      <c r="BV5" s="665">
        <v>1.0518051797211267</v>
      </c>
      <c r="BW5" s="666">
        <v>4125.8033333333333</v>
      </c>
      <c r="BX5" s="661">
        <v>2042.02</v>
      </c>
      <c r="BY5" s="661">
        <v>2431.94</v>
      </c>
      <c r="BZ5" s="661"/>
      <c r="CA5" s="670">
        <v>11.52578599618638</v>
      </c>
      <c r="CB5" s="659">
        <v>2.4991008673673019</v>
      </c>
      <c r="CC5" s="659">
        <v>2.8246658029192324</v>
      </c>
      <c r="CD5" s="658">
        <v>1.6682999999999997</v>
      </c>
      <c r="CE5" s="659">
        <v>1.5488836941464035</v>
      </c>
      <c r="CF5" s="659">
        <v>5.5649999999999998E-2</v>
      </c>
      <c r="CG5" s="659">
        <v>6.9949999999999998E-2</v>
      </c>
      <c r="CH5" s="659">
        <v>2.4111499999999997</v>
      </c>
      <c r="CI5" s="665">
        <v>1.0770983039623301</v>
      </c>
      <c r="CJ5" s="666">
        <v>4471.2733333333335</v>
      </c>
      <c r="CK5" s="669">
        <v>2398.16</v>
      </c>
      <c r="CL5" s="656"/>
      <c r="CM5" s="656"/>
      <c r="CN5" s="667"/>
      <c r="CO5" s="656"/>
      <c r="CP5" s="656"/>
      <c r="CQ5" s="662"/>
      <c r="CS5" s="672"/>
      <c r="CT5" s="673"/>
      <c r="CU5" s="674"/>
      <c r="CV5" s="673"/>
      <c r="CW5" s="674"/>
      <c r="CX5" s="675"/>
      <c r="CY5" s="674"/>
      <c r="CZ5" s="673"/>
      <c r="DA5" s="674"/>
      <c r="DB5" s="673"/>
      <c r="DC5" s="674"/>
      <c r="DD5" s="673"/>
      <c r="DE5" s="674"/>
      <c r="DF5" s="673"/>
      <c r="DG5" s="674"/>
      <c r="DH5" s="673"/>
      <c r="DI5" s="674"/>
      <c r="DJ5" s="676"/>
      <c r="DK5" s="677"/>
      <c r="DL5" s="544">
        <v>0</v>
      </c>
      <c r="DM5" s="538">
        <f>6.2522*EXP(-0.054*DL5)</f>
        <v>6.2522000000000002</v>
      </c>
    </row>
    <row r="6" spans="1:117" s="538" customFormat="1" ht="16" thickBot="1">
      <c r="A6" s="678" t="s">
        <v>19</v>
      </c>
      <c r="B6" s="958"/>
      <c r="C6" s="1002"/>
      <c r="D6" s="530" t="s">
        <v>17</v>
      </c>
      <c r="E6" s="530" t="s">
        <v>19</v>
      </c>
      <c r="F6" s="531">
        <v>280.04000000000002</v>
      </c>
      <c r="G6" s="532">
        <v>25.540000915527301</v>
      </c>
      <c r="H6" s="532">
        <v>26</v>
      </c>
      <c r="I6" s="532">
        <v>33.319999694824197</v>
      </c>
      <c r="J6" s="532">
        <v>2.78732152400358</v>
      </c>
      <c r="K6" s="565">
        <v>2.3662679999999998</v>
      </c>
      <c r="L6" s="920">
        <f t="shared" ref="L6:L66" si="0">LOG10(K6)</f>
        <v>0.37406393062571108</v>
      </c>
      <c r="M6" s="908">
        <v>2.5756607053973699</v>
      </c>
      <c r="N6" s="532">
        <v>2.5038687601705201</v>
      </c>
      <c r="O6" s="533">
        <v>2.2523840000000002</v>
      </c>
      <c r="P6" s="537" t="s">
        <v>20</v>
      </c>
      <c r="Q6" s="530" t="s">
        <v>19</v>
      </c>
      <c r="R6" s="535" t="s">
        <v>168</v>
      </c>
      <c r="S6" s="536" t="s">
        <v>169</v>
      </c>
      <c r="T6" s="655" t="s">
        <v>20</v>
      </c>
      <c r="U6" s="534"/>
      <c r="V6" s="679">
        <v>2.4559869687350058</v>
      </c>
      <c r="W6" s="680">
        <v>1.3566499999999999</v>
      </c>
      <c r="X6" s="680">
        <v>1.6784500000000002</v>
      </c>
      <c r="Y6" s="681">
        <f t="shared" ref="Y6:Y66" si="1">(X6-W6)/W6</f>
        <v>0.23720193122765659</v>
      </c>
      <c r="Z6" s="681">
        <v>1.4123312616002113</v>
      </c>
      <c r="AA6" s="681">
        <v>0.15661666666666668</v>
      </c>
      <c r="AB6" s="681">
        <v>0.11066666666666666</v>
      </c>
      <c r="AC6" s="681">
        <v>2.0574833333333333</v>
      </c>
      <c r="AD6" s="681">
        <v>0.96101444557820148</v>
      </c>
      <c r="AE6" s="681"/>
      <c r="AF6" s="681"/>
      <c r="AG6" s="681"/>
      <c r="AH6" s="681"/>
      <c r="AI6" s="681"/>
      <c r="AJ6" s="682"/>
      <c r="AK6" s="683">
        <v>4022.396666666667</v>
      </c>
      <c r="AL6" s="683">
        <v>2299.42</v>
      </c>
      <c r="AM6" s="683">
        <v>2364.86</v>
      </c>
      <c r="AN6" s="534"/>
      <c r="AO6" s="683"/>
      <c r="AP6" s="684"/>
      <c r="AQ6" s="685"/>
      <c r="AR6" s="686">
        <v>6.1709978801915675</v>
      </c>
      <c r="AS6" s="685">
        <v>12.346385973372316</v>
      </c>
      <c r="AT6" s="681">
        <v>2.407310639654562</v>
      </c>
      <c r="AU6" s="681">
        <v>2.7463906267724019</v>
      </c>
      <c r="AV6" s="680">
        <v>1.6784500000000002</v>
      </c>
      <c r="AW6" s="681">
        <v>1.6327651717358278</v>
      </c>
      <c r="AX6" s="681">
        <v>8.7650000000000006E-2</v>
      </c>
      <c r="AY6" s="681">
        <v>8.45775E-2</v>
      </c>
      <c r="AZ6" s="681">
        <v>2.7606625000000005</v>
      </c>
      <c r="BA6" s="681">
        <v>1.0279800359874187</v>
      </c>
      <c r="BB6" s="681"/>
      <c r="BC6" s="681"/>
      <c r="BD6" s="681"/>
      <c r="BE6" s="681"/>
      <c r="BF6" s="681"/>
      <c r="BG6" s="687"/>
      <c r="BH6" s="688">
        <v>13.478152861150544</v>
      </c>
      <c r="BI6" s="683">
        <v>24.556062255309392</v>
      </c>
      <c r="BJ6" s="683"/>
      <c r="BK6" s="689"/>
      <c r="BL6" s="690"/>
      <c r="BM6" s="683">
        <v>4317.6433333333334</v>
      </c>
      <c r="BN6" s="691">
        <v>2222.7533333333336</v>
      </c>
      <c r="BO6" s="689"/>
      <c r="BP6" s="679">
        <v>2.4597395275937792</v>
      </c>
      <c r="BQ6" s="680">
        <v>1.3427083333333334</v>
      </c>
      <c r="BR6" s="681">
        <v>1.37700795965865</v>
      </c>
      <c r="BS6" s="681">
        <v>0.15395833333333334</v>
      </c>
      <c r="BT6" s="681">
        <v>8.3025000000000002E-2</v>
      </c>
      <c r="BU6" s="681">
        <v>2.1608499999999999</v>
      </c>
      <c r="BV6" s="687">
        <v>0.97509119240398634</v>
      </c>
      <c r="BW6" s="688">
        <v>3179.6633333333334</v>
      </c>
      <c r="BX6" s="683">
        <v>2036.16</v>
      </c>
      <c r="BY6" s="683">
        <v>1762.34</v>
      </c>
      <c r="BZ6" s="683"/>
      <c r="CA6" s="692">
        <v>13.905411315653449</v>
      </c>
      <c r="CB6" s="681">
        <v>2.4377229811935908</v>
      </c>
      <c r="CC6" s="681">
        <v>2.8314473864683323</v>
      </c>
      <c r="CD6" s="680">
        <v>1.6392500000000003</v>
      </c>
      <c r="CE6" s="681">
        <v>1.5831713290291962</v>
      </c>
      <c r="CF6" s="681">
        <v>0.20856666666666671</v>
      </c>
      <c r="CG6" s="681">
        <v>8.8150000000000006E-2</v>
      </c>
      <c r="CH6" s="681">
        <v>2.4798999999999998</v>
      </c>
      <c r="CI6" s="687">
        <v>1.0354217322803538</v>
      </c>
      <c r="CJ6" s="688">
        <v>3914.1133333333332</v>
      </c>
      <c r="CK6" s="691">
        <v>2076.0733333333337</v>
      </c>
      <c r="CL6" s="534"/>
      <c r="CM6" s="534"/>
      <c r="CN6" s="693"/>
      <c r="CO6" s="534"/>
      <c r="CP6" s="534"/>
      <c r="CQ6" s="684"/>
      <c r="CS6" s="539"/>
      <c r="CT6" s="540"/>
      <c r="CU6" s="541"/>
      <c r="CV6" s="540"/>
      <c r="CW6" s="541"/>
      <c r="CX6" s="542"/>
      <c r="CY6" s="541"/>
      <c r="CZ6" s="540"/>
      <c r="DA6" s="541"/>
      <c r="DB6" s="540"/>
      <c r="DC6" s="541"/>
      <c r="DD6" s="540"/>
      <c r="DE6" s="541"/>
      <c r="DF6" s="540"/>
      <c r="DG6" s="541"/>
      <c r="DH6" s="540"/>
      <c r="DI6" s="541"/>
      <c r="DJ6" s="543"/>
      <c r="DK6" s="544"/>
      <c r="DL6" s="544">
        <v>1</v>
      </c>
      <c r="DM6" s="538">
        <f t="shared" ref="DM6:DM25" si="2">6.2522*EXP(-0.054*DL6)</f>
        <v>5.9235350162705434</v>
      </c>
    </row>
    <row r="7" spans="1:117" s="538" customFormat="1" ht="16" thickBot="1">
      <c r="A7" s="694" t="s">
        <v>21</v>
      </c>
      <c r="B7" s="958"/>
      <c r="C7" s="1003"/>
      <c r="D7" s="695" t="s">
        <v>20</v>
      </c>
      <c r="E7" s="695" t="s">
        <v>21</v>
      </c>
      <c r="F7" s="696">
        <v>472.05</v>
      </c>
      <c r="G7" s="697">
        <v>25.610000610351499</v>
      </c>
      <c r="H7" s="697">
        <v>26.7399997711181</v>
      </c>
      <c r="I7" s="697">
        <v>35.950000762939403</v>
      </c>
      <c r="J7" s="697">
        <v>2.6629760662530502</v>
      </c>
      <c r="K7" s="897">
        <v>4.1318929999999997E-2</v>
      </c>
      <c r="L7" s="920">
        <f t="shared" si="0"/>
        <v>-1.3838509335491374</v>
      </c>
      <c r="M7" s="909">
        <v>2.6837830858164899</v>
      </c>
      <c r="N7" s="697">
        <v>2.6123145845710498</v>
      </c>
      <c r="O7" s="698">
        <v>2.7328990000000001E-2</v>
      </c>
      <c r="P7" s="537" t="s">
        <v>20</v>
      </c>
      <c r="Q7" s="695" t="s">
        <v>21</v>
      </c>
      <c r="R7" s="699" t="s">
        <v>167</v>
      </c>
      <c r="S7" s="536" t="s">
        <v>174</v>
      </c>
      <c r="T7" s="655" t="s">
        <v>20</v>
      </c>
      <c r="U7" s="534"/>
      <c r="V7" s="679">
        <v>2.6147980803055537</v>
      </c>
      <c r="W7" s="680">
        <v>1.3535000000000001</v>
      </c>
      <c r="X7" s="680">
        <v>1.5694833333333333</v>
      </c>
      <c r="Y7" s="681">
        <f t="shared" si="1"/>
        <v>0.15957394409555462</v>
      </c>
      <c r="Z7" s="681">
        <v>1.3009866812073032</v>
      </c>
      <c r="AA7" s="681">
        <v>5.2116666666666658E-2</v>
      </c>
      <c r="AB7" s="681">
        <v>6.4100000000000004E-2</v>
      </c>
      <c r="AC7" s="681">
        <v>2.1716833333333332</v>
      </c>
      <c r="AD7" s="681">
        <v>1.04045936774778</v>
      </c>
      <c r="AE7" s="681"/>
      <c r="AF7" s="681"/>
      <c r="AG7" s="681"/>
      <c r="AH7" s="681"/>
      <c r="AI7" s="681"/>
      <c r="AJ7" s="682"/>
      <c r="AK7" s="683">
        <v>4226.6933333333327</v>
      </c>
      <c r="AL7" s="683">
        <v>2541.41</v>
      </c>
      <c r="AM7" s="683">
        <v>2825.35</v>
      </c>
      <c r="AN7" s="683"/>
      <c r="AO7" s="683"/>
      <c r="AP7" s="684"/>
      <c r="AQ7" s="685"/>
      <c r="AR7" s="686">
        <v>2.4352651048088778</v>
      </c>
      <c r="AS7" s="681">
        <v>9.8295159962182002</v>
      </c>
      <c r="AT7" s="681">
        <v>2.604454743012214</v>
      </c>
      <c r="AU7" s="681">
        <v>2.888367265393609</v>
      </c>
      <c r="AV7" s="680">
        <v>1.5694833333333333</v>
      </c>
      <c r="AW7" s="681">
        <v>1.5166194696503097</v>
      </c>
      <c r="AX7" s="681">
        <v>3.2199999999999999E-2</v>
      </c>
      <c r="AY7" s="681">
        <v>4.6412500000000009E-2</v>
      </c>
      <c r="AZ7" s="681">
        <v>2.693316666666667</v>
      </c>
      <c r="BA7" s="681">
        <v>1.0348563794286596</v>
      </c>
      <c r="BB7" s="681"/>
      <c r="BC7" s="681"/>
      <c r="BD7" s="681"/>
      <c r="BE7" s="681"/>
      <c r="BF7" s="681"/>
      <c r="BG7" s="687"/>
      <c r="BH7" s="688">
        <v>51.614574330264148</v>
      </c>
      <c r="BI7" s="683">
        <v>94.037418449865115</v>
      </c>
      <c r="BJ7" s="683"/>
      <c r="BK7" s="689"/>
      <c r="BL7" s="690"/>
      <c r="BM7" s="683">
        <v>4720.32</v>
      </c>
      <c r="BN7" s="691">
        <v>2433.6566666666663</v>
      </c>
      <c r="BO7" s="689"/>
      <c r="BP7" s="679">
        <v>2.5954590664465913</v>
      </c>
      <c r="BQ7" s="680">
        <v>1.2811833333333333</v>
      </c>
      <c r="BR7" s="681">
        <v>1.2667906501368094</v>
      </c>
      <c r="BS7" s="681">
        <v>7.5183333333333338E-2</v>
      </c>
      <c r="BT7" s="681">
        <v>4.2383333333333335E-2</v>
      </c>
      <c r="BU7" s="681">
        <v>2.2105333333333332</v>
      </c>
      <c r="BV7" s="687">
        <v>1.0113615325428631</v>
      </c>
      <c r="BW7" s="688">
        <v>3657.74</v>
      </c>
      <c r="BX7" s="683">
        <v>2207.5500000000002</v>
      </c>
      <c r="BY7" s="683">
        <v>2169.58</v>
      </c>
      <c r="BZ7" s="683"/>
      <c r="CA7" s="692">
        <v>10.294660022756705</v>
      </c>
      <c r="CB7" s="681">
        <v>2.5986417330403726</v>
      </c>
      <c r="CC7" s="681">
        <v>2.8968640369677026</v>
      </c>
      <c r="CD7" s="680">
        <v>1.5100666666666669</v>
      </c>
      <c r="CE7" s="681">
        <v>1.4259712641458069</v>
      </c>
      <c r="CF7" s="681">
        <v>4.8166666666666663E-2</v>
      </c>
      <c r="CG7" s="681">
        <v>5.6100000000000004E-2</v>
      </c>
      <c r="CH7" s="681">
        <v>2.3950333333333336</v>
      </c>
      <c r="CI7" s="687">
        <v>1.0589741214534469</v>
      </c>
      <c r="CJ7" s="688">
        <v>4169.7466666666669</v>
      </c>
      <c r="CK7" s="691">
        <v>2169.8733333333334</v>
      </c>
      <c r="CL7" s="534"/>
      <c r="CM7" s="534"/>
      <c r="CN7" s="693"/>
      <c r="CO7" s="534"/>
      <c r="CP7" s="534"/>
      <c r="CQ7" s="684"/>
      <c r="CS7" s="539">
        <v>3.48</v>
      </c>
      <c r="CT7" s="540">
        <v>1.51</v>
      </c>
      <c r="CU7" s="541">
        <v>8.09</v>
      </c>
      <c r="CV7" s="540">
        <v>0.39</v>
      </c>
      <c r="CW7" s="541">
        <v>22.73</v>
      </c>
      <c r="CX7" s="542">
        <v>0.61</v>
      </c>
      <c r="CY7" s="541">
        <v>0.63</v>
      </c>
      <c r="CZ7" s="540">
        <v>0.1</v>
      </c>
      <c r="DA7" s="541">
        <v>6.04</v>
      </c>
      <c r="DB7" s="540">
        <v>0.38</v>
      </c>
      <c r="DC7" s="541">
        <v>1.08</v>
      </c>
      <c r="DD7" s="540">
        <v>0.11</v>
      </c>
      <c r="DE7" s="541">
        <v>9.3000000000000007</v>
      </c>
      <c r="DF7" s="540">
        <v>0.65</v>
      </c>
      <c r="DG7" s="541">
        <v>0.65</v>
      </c>
      <c r="DH7" s="540">
        <v>0.19</v>
      </c>
      <c r="DI7" s="541">
        <v>48</v>
      </c>
      <c r="DJ7" s="543">
        <v>2.08</v>
      </c>
      <c r="DK7" s="544"/>
      <c r="DL7" s="700">
        <v>2</v>
      </c>
      <c r="DM7" s="538">
        <f t="shared" si="2"/>
        <v>5.6121472584023655</v>
      </c>
    </row>
    <row r="8" spans="1:117" s="731" customFormat="1" ht="16" thickBot="1">
      <c r="A8" s="701" t="s">
        <v>24</v>
      </c>
      <c r="B8" s="958"/>
      <c r="C8" s="963" t="s">
        <v>22</v>
      </c>
      <c r="D8" s="702" t="s">
        <v>82</v>
      </c>
      <c r="E8" s="702" t="s">
        <v>83</v>
      </c>
      <c r="F8" s="703">
        <v>2667.3</v>
      </c>
      <c r="G8" s="704">
        <v>25.620000839233398</v>
      </c>
      <c r="H8" s="704">
        <v>27.940000534057599</v>
      </c>
      <c r="I8" s="704">
        <v>39.400001525878899</v>
      </c>
      <c r="J8" s="704">
        <v>1.2773679961861799</v>
      </c>
      <c r="K8" s="898">
        <v>8.5793540000000008E-3</v>
      </c>
      <c r="L8" s="920">
        <f t="shared" si="0"/>
        <v>-2.0665454120111426</v>
      </c>
      <c r="M8" s="910">
        <v>2.77214720635842</v>
      </c>
      <c r="N8" s="704">
        <v>2.7367366851372199</v>
      </c>
      <c r="O8" s="705">
        <v>4.9407460000000002E-3</v>
      </c>
      <c r="P8" s="117" t="s">
        <v>205</v>
      </c>
      <c r="Q8" s="702" t="s">
        <v>83</v>
      </c>
      <c r="R8" s="706" t="s">
        <v>118</v>
      </c>
      <c r="S8" s="201" t="s">
        <v>175</v>
      </c>
      <c r="T8" s="202" t="s">
        <v>205</v>
      </c>
      <c r="U8" s="607"/>
      <c r="V8" s="707">
        <v>2.7492796967756816</v>
      </c>
      <c r="W8" s="708">
        <v>2.6860500000000003</v>
      </c>
      <c r="X8" s="708">
        <v>2.7969499999999998</v>
      </c>
      <c r="Y8" s="681">
        <f t="shared" si="1"/>
        <v>4.1287392267455758E-2</v>
      </c>
      <c r="Z8" s="709">
        <v>2.3886786038431365</v>
      </c>
      <c r="AA8" s="709">
        <v>3.705E-2</v>
      </c>
      <c r="AB8" s="709">
        <v>3.7166666666666667E-2</v>
      </c>
      <c r="AC8" s="709">
        <v>2.1694833333333339</v>
      </c>
      <c r="AD8" s="709">
        <v>1.1246381252554736</v>
      </c>
      <c r="AE8" s="709">
        <v>2.6809173999999998</v>
      </c>
      <c r="AF8" s="709">
        <v>2.5081785000000001</v>
      </c>
      <c r="AG8" s="709">
        <f>AE8</f>
        <v>2.6809173999999998</v>
      </c>
      <c r="AH8" s="709">
        <f>AF8^2/AE8</f>
        <v>2.3465696436086585</v>
      </c>
      <c r="AI8" s="709">
        <f>AG8/AH8</f>
        <v>1.1424836280917563</v>
      </c>
      <c r="AJ8" s="710">
        <v>-7.6666666666670267</v>
      </c>
      <c r="AK8" s="711">
        <v>5244.2433333333329</v>
      </c>
      <c r="AL8" s="711">
        <v>2897.06</v>
      </c>
      <c r="AM8" s="711">
        <v>2991.1</v>
      </c>
      <c r="AN8" s="711">
        <v>2880.49</v>
      </c>
      <c r="AO8" s="712">
        <v>3075.6350000000002</v>
      </c>
      <c r="AP8" s="713">
        <f>(AO8^2-AN8^2)/(2*AN8^2)</f>
        <v>7.0041992576385423E-2</v>
      </c>
      <c r="AQ8" s="714"/>
      <c r="AR8" s="715">
        <v>4.0570633263743909</v>
      </c>
      <c r="AS8" s="709">
        <v>1.7724100614620815</v>
      </c>
      <c r="AT8" s="709">
        <v>2.7029650520807404</v>
      </c>
      <c r="AU8" s="709">
        <v>2.7517371176183958</v>
      </c>
      <c r="AV8" s="708">
        <v>2.7969499999999998</v>
      </c>
      <c r="AW8" s="709">
        <v>2.3920651520428504</v>
      </c>
      <c r="AX8" s="709">
        <v>5.0912499999999999E-2</v>
      </c>
      <c r="AY8" s="709">
        <v>5.083E-2</v>
      </c>
      <c r="AZ8" s="709">
        <v>2.37365</v>
      </c>
      <c r="BA8" s="709">
        <v>1.169261630525144</v>
      </c>
      <c r="BB8" s="709">
        <v>2.7078532499999999</v>
      </c>
      <c r="BC8" s="709">
        <v>2.4593696999999999</v>
      </c>
      <c r="BD8" s="716">
        <f>BB8</f>
        <v>2.7078532499999999</v>
      </c>
      <c r="BE8" s="709">
        <f>(BC8^2)/BB8</f>
        <v>2.2336880040593372</v>
      </c>
      <c r="BF8" s="709">
        <f>BD8/BE8</f>
        <v>1.212279085117953</v>
      </c>
      <c r="BG8" s="710">
        <v>11.583333333332973</v>
      </c>
      <c r="BH8" s="717">
        <v>105.40399740214156</v>
      </c>
      <c r="BI8" s="711">
        <v>192.03722860467025</v>
      </c>
      <c r="BJ8" s="711"/>
      <c r="BK8" s="718"/>
      <c r="BL8" s="719"/>
      <c r="BM8" s="711">
        <v>5362.5266666666666</v>
      </c>
      <c r="BN8" s="720">
        <v>2868.5333333333333</v>
      </c>
      <c r="BO8" s="718"/>
      <c r="BP8" s="707">
        <v>2.7678989713789477</v>
      </c>
      <c r="BQ8" s="708">
        <v>2.6877000000000004</v>
      </c>
      <c r="BR8" s="709">
        <v>2.2699640337876659</v>
      </c>
      <c r="BS8" s="709">
        <v>4.2233333333333331E-2</v>
      </c>
      <c r="BT8" s="709">
        <v>2.6799999999999997E-2</v>
      </c>
      <c r="BU8" s="709">
        <v>2.2037666666666667</v>
      </c>
      <c r="BV8" s="721">
        <v>1.184027570478859</v>
      </c>
      <c r="BW8" s="717">
        <v>5175.2</v>
      </c>
      <c r="BX8" s="711">
        <v>3092.38</v>
      </c>
      <c r="BY8" s="711">
        <v>3024.22</v>
      </c>
      <c r="BZ8" s="711"/>
      <c r="CA8" s="722">
        <v>0.9558211117146781</v>
      </c>
      <c r="CB8" s="709">
        <v>2.733313639326453</v>
      </c>
      <c r="CC8" s="709">
        <v>2.7596913518859432</v>
      </c>
      <c r="CD8" s="708">
        <v>2.640916666666667</v>
      </c>
      <c r="CE8" s="709">
        <v>2.4441901192767657</v>
      </c>
      <c r="CF8" s="709">
        <v>5.0316666666666676E-2</v>
      </c>
      <c r="CG8" s="709">
        <v>4.8183333333333335E-2</v>
      </c>
      <c r="CH8" s="709">
        <v>2.3855333333333331</v>
      </c>
      <c r="CI8" s="721">
        <v>1.080487416194986</v>
      </c>
      <c r="CJ8" s="717">
        <v>5599.5133333333333</v>
      </c>
      <c r="CK8" s="720">
        <v>2927.5766666666664</v>
      </c>
      <c r="CL8" s="712"/>
      <c r="CM8" s="712"/>
      <c r="CN8" s="723"/>
      <c r="CO8" s="607"/>
      <c r="CP8" s="607"/>
      <c r="CQ8" s="713"/>
      <c r="CR8" s="716"/>
      <c r="CS8" s="724">
        <v>2.44</v>
      </c>
      <c r="CT8" s="725">
        <v>1.75</v>
      </c>
      <c r="CU8" s="726">
        <v>7.35</v>
      </c>
      <c r="CV8" s="725">
        <v>0.8</v>
      </c>
      <c r="CW8" s="726">
        <v>24.53</v>
      </c>
      <c r="CX8" s="727">
        <v>2.5099999999999998</v>
      </c>
      <c r="CY8" s="726">
        <v>2.4900000000000002</v>
      </c>
      <c r="CZ8" s="725">
        <v>0.35</v>
      </c>
      <c r="DA8" s="726">
        <v>3.99</v>
      </c>
      <c r="DB8" s="725">
        <v>2.2000000000000002</v>
      </c>
      <c r="DC8" s="726">
        <v>0.44</v>
      </c>
      <c r="DD8" s="725">
        <v>7.0000000000000007E-2</v>
      </c>
      <c r="DE8" s="726">
        <v>4.55</v>
      </c>
      <c r="DF8" s="725">
        <v>0.4</v>
      </c>
      <c r="DG8" s="726">
        <v>0.48</v>
      </c>
      <c r="DH8" s="725">
        <v>0.09</v>
      </c>
      <c r="DI8" s="726">
        <v>53.73</v>
      </c>
      <c r="DJ8" s="728">
        <v>1.63</v>
      </c>
      <c r="DK8" s="729"/>
      <c r="DL8" s="730">
        <v>3</v>
      </c>
      <c r="DM8" s="528">
        <f t="shared" si="2"/>
        <v>5.3171284990264445</v>
      </c>
    </row>
    <row r="9" spans="1:117" s="637" customFormat="1">
      <c r="A9" s="732" t="s">
        <v>25</v>
      </c>
      <c r="B9" s="958"/>
      <c r="C9" s="961"/>
      <c r="D9" s="626" t="s">
        <v>85</v>
      </c>
      <c r="E9" s="626" t="s">
        <v>86</v>
      </c>
      <c r="F9" s="627">
        <v>2972.63</v>
      </c>
      <c r="G9" s="628">
        <v>25.639999389648398</v>
      </c>
      <c r="H9" s="628">
        <v>27.850000381469702</v>
      </c>
      <c r="I9" s="628">
        <v>39.369998931884702</v>
      </c>
      <c r="J9" s="628">
        <v>1.7922821809815299</v>
      </c>
      <c r="K9" s="899">
        <v>0.31184640000000002</v>
      </c>
      <c r="L9" s="920">
        <f t="shared" si="0"/>
        <v>-0.50605926514230026</v>
      </c>
      <c r="M9" s="911">
        <v>2.7896781317111299</v>
      </c>
      <c r="N9" s="628">
        <v>2.7396792276497299</v>
      </c>
      <c r="O9" s="629">
        <v>0.26188099999999997</v>
      </c>
      <c r="P9" s="101" t="s">
        <v>85</v>
      </c>
      <c r="Q9" s="732" t="s">
        <v>86</v>
      </c>
      <c r="R9" s="733" t="s">
        <v>173</v>
      </c>
      <c r="S9" s="91" t="s">
        <v>176</v>
      </c>
      <c r="T9" s="101" t="s">
        <v>85</v>
      </c>
      <c r="U9" s="606"/>
      <c r="V9" s="631">
        <v>2.7417923552791601</v>
      </c>
      <c r="W9" s="734">
        <v>2.2137500000000001</v>
      </c>
      <c r="X9" s="734">
        <v>2.4002875000000001</v>
      </c>
      <c r="Y9" s="681">
        <f t="shared" si="1"/>
        <v>8.4263128176171667E-2</v>
      </c>
      <c r="Z9" s="633">
        <v>2.1371776309123618</v>
      </c>
      <c r="AA9" s="633">
        <v>5.2849999999999994E-2</v>
      </c>
      <c r="AB9" s="633">
        <v>5.6649999999999992E-2</v>
      </c>
      <c r="AC9" s="633">
        <v>2.2550499999999998</v>
      </c>
      <c r="AD9" s="633">
        <v>1.0360167029059018</v>
      </c>
      <c r="AE9" s="633">
        <v>2.1944704000000002</v>
      </c>
      <c r="AF9" s="633">
        <v>2.1741006</v>
      </c>
      <c r="AG9" s="633">
        <f>AE9</f>
        <v>2.1944704000000002</v>
      </c>
      <c r="AH9" s="633">
        <f>AF9^2/AE9</f>
        <v>2.1539198792202252</v>
      </c>
      <c r="AI9" s="633">
        <f>AG9/AH9</f>
        <v>1.0188263830846185</v>
      </c>
      <c r="AJ9" s="735">
        <v>-78.666666666666998</v>
      </c>
      <c r="AK9" s="736">
        <v>4402.0133333333333</v>
      </c>
      <c r="AL9" s="736">
        <v>2501.88</v>
      </c>
      <c r="AM9" s="736">
        <v>2926.12</v>
      </c>
      <c r="AN9" s="736">
        <v>2501.8200000000002</v>
      </c>
      <c r="AO9" s="737">
        <v>2988.95</v>
      </c>
      <c r="AP9" s="738">
        <f>(AO9^2-AN9^2)/(2*AN9^2)</f>
        <v>0.21366629184735403</v>
      </c>
      <c r="AQ9" s="739"/>
      <c r="AR9" s="632">
        <v>5.0359712230215816</v>
      </c>
      <c r="AS9" s="633">
        <v>3.4929511985013582</v>
      </c>
      <c r="AT9" s="633">
        <v>2.6947956302015439</v>
      </c>
      <c r="AU9" s="633">
        <v>2.7923303672298148</v>
      </c>
      <c r="AV9" s="734">
        <v>2.4002875000000001</v>
      </c>
      <c r="AW9" s="633">
        <v>2.2993123954135695</v>
      </c>
      <c r="AX9" s="633">
        <v>5.2275000000000002E-2</v>
      </c>
      <c r="AY9" s="633">
        <v>5.4012499999999998E-2</v>
      </c>
      <c r="AZ9" s="633">
        <v>2.5047500000000005</v>
      </c>
      <c r="BA9" s="633">
        <v>1.0439153482527408</v>
      </c>
      <c r="BB9" s="633"/>
      <c r="BC9" s="633"/>
      <c r="BD9" s="633"/>
      <c r="BE9" s="633"/>
      <c r="BF9" s="633"/>
      <c r="BG9" s="735"/>
      <c r="BH9" s="740">
        <v>107.16885859505253</v>
      </c>
      <c r="BI9" s="736">
        <v>195.25265743765365</v>
      </c>
      <c r="BJ9" s="736"/>
      <c r="BK9" s="741"/>
      <c r="BL9" s="742"/>
      <c r="BM9" s="736">
        <v>5156.97</v>
      </c>
      <c r="BN9" s="743">
        <v>2805.3433333333328</v>
      </c>
      <c r="BO9" s="741"/>
      <c r="BP9" s="631">
        <v>2.7653335915452253</v>
      </c>
      <c r="BQ9" s="734">
        <v>2.18425</v>
      </c>
      <c r="BR9" s="633">
        <v>2.1586918718604156</v>
      </c>
      <c r="BS9" s="633">
        <v>5.8000000000000003E-2</v>
      </c>
      <c r="BT9" s="633">
        <v>6.2283333333333343E-2</v>
      </c>
      <c r="BU9" s="633">
        <v>2.2757000000000005</v>
      </c>
      <c r="BV9" s="744">
        <v>1.0118396369916183</v>
      </c>
      <c r="BW9" s="740">
        <v>4341.4566666666669</v>
      </c>
      <c r="BX9" s="736">
        <v>2723.97</v>
      </c>
      <c r="BY9" s="736">
        <v>2778.85</v>
      </c>
      <c r="BZ9" s="736"/>
      <c r="CA9" s="634">
        <v>2.3515754560530562</v>
      </c>
      <c r="CB9" s="633">
        <v>2.7358618717224696</v>
      </c>
      <c r="CC9" s="633">
        <v>2.8017470681169949</v>
      </c>
      <c r="CD9" s="734">
        <v>2.328066666666667</v>
      </c>
      <c r="CE9" s="633">
        <v>2.264177776982331</v>
      </c>
      <c r="CF9" s="633">
        <v>5.6916666666666671E-2</v>
      </c>
      <c r="CG9" s="633">
        <v>5.7850000000000006E-2</v>
      </c>
      <c r="CH9" s="633">
        <v>2.3615666666666666</v>
      </c>
      <c r="CI9" s="744">
        <v>1.0282172585270606</v>
      </c>
      <c r="CJ9" s="740">
        <v>4719.4233333333332</v>
      </c>
      <c r="CK9" s="743">
        <v>2724.7566666666667</v>
      </c>
      <c r="CL9" s="737"/>
      <c r="CM9" s="737"/>
      <c r="CN9" s="745"/>
      <c r="CO9" s="606"/>
      <c r="CP9" s="606"/>
      <c r="CQ9" s="738"/>
      <c r="CR9" s="746"/>
      <c r="CS9" s="747"/>
      <c r="CT9" s="748"/>
      <c r="CU9" s="749"/>
      <c r="CV9" s="748"/>
      <c r="CW9" s="749"/>
      <c r="CX9" s="750"/>
      <c r="CY9" s="749"/>
      <c r="CZ9" s="748"/>
      <c r="DA9" s="749"/>
      <c r="DB9" s="748"/>
      <c r="DC9" s="749"/>
      <c r="DD9" s="748"/>
      <c r="DE9" s="749"/>
      <c r="DF9" s="748"/>
      <c r="DG9" s="749"/>
      <c r="DH9" s="748"/>
      <c r="DI9" s="749"/>
      <c r="DJ9" s="751"/>
      <c r="DK9" s="635"/>
      <c r="DL9" s="635">
        <v>4</v>
      </c>
      <c r="DM9" s="637">
        <f t="shared" si="2"/>
        <v>5.0376182543733696</v>
      </c>
    </row>
    <row r="10" spans="1:117" s="637" customFormat="1">
      <c r="A10" s="626" t="s">
        <v>26</v>
      </c>
      <c r="B10" s="958"/>
      <c r="C10" s="961"/>
      <c r="D10" s="626" t="s">
        <v>85</v>
      </c>
      <c r="E10" s="626" t="s">
        <v>87</v>
      </c>
      <c r="F10" s="627">
        <v>2972.9</v>
      </c>
      <c r="G10" s="628">
        <v>25.629999160766602</v>
      </c>
      <c r="H10" s="628">
        <v>27.4699993133544</v>
      </c>
      <c r="I10" s="628">
        <v>38.770000457763601</v>
      </c>
      <c r="J10" s="628">
        <v>2.3396327637113901</v>
      </c>
      <c r="K10" s="899">
        <v>0.22186629999999999</v>
      </c>
      <c r="L10" s="920">
        <f t="shared" si="0"/>
        <v>-0.65390865917185803</v>
      </c>
      <c r="M10" s="911">
        <v>2.8034271364665</v>
      </c>
      <c r="N10" s="628">
        <v>2.7378372366749502</v>
      </c>
      <c r="O10" s="629">
        <v>0.19214519999999999</v>
      </c>
      <c r="P10" s="101" t="s">
        <v>85</v>
      </c>
      <c r="Q10" s="626" t="s">
        <v>87</v>
      </c>
      <c r="R10" s="630" t="s">
        <v>173</v>
      </c>
      <c r="S10" s="91" t="s">
        <v>176</v>
      </c>
      <c r="T10" s="101" t="s">
        <v>85</v>
      </c>
      <c r="U10" s="606"/>
      <c r="V10" s="631">
        <v>2.7418563087829946</v>
      </c>
      <c r="W10" s="734">
        <v>2.2054999999999998</v>
      </c>
      <c r="X10" s="734">
        <v>2.4446500000000002</v>
      </c>
      <c r="Y10" s="681">
        <f t="shared" si="1"/>
        <v>0.10843346180004554</v>
      </c>
      <c r="Z10" s="633">
        <v>2.1316862771544276</v>
      </c>
      <c r="AA10" s="633">
        <v>8.3666666666666667E-2</v>
      </c>
      <c r="AB10" s="633">
        <v>7.7683333333333326E-2</v>
      </c>
      <c r="AC10" s="633">
        <v>2.1345333333333336</v>
      </c>
      <c r="AD10" s="633">
        <v>1.0356565565847307</v>
      </c>
      <c r="AE10" s="633"/>
      <c r="AF10" s="633"/>
      <c r="AG10" s="633"/>
      <c r="AH10" s="633"/>
      <c r="AI10" s="633"/>
      <c r="AJ10" s="735"/>
      <c r="AK10" s="736">
        <v>4191.7566666666671</v>
      </c>
      <c r="AL10" s="736">
        <v>2374.6</v>
      </c>
      <c r="AM10" s="736">
        <v>2909.71</v>
      </c>
      <c r="AN10" s="606"/>
      <c r="AO10" s="736"/>
      <c r="AP10" s="738"/>
      <c r="AQ10" s="739"/>
      <c r="AR10" s="632">
        <v>5.4205205420520546</v>
      </c>
      <c r="AS10" s="633">
        <v>6.3211309958861799</v>
      </c>
      <c r="AT10" s="633">
        <v>2.672968189955903</v>
      </c>
      <c r="AU10" s="633">
        <v>2.8533309788769143</v>
      </c>
      <c r="AV10" s="734">
        <v>2.4446500000000002</v>
      </c>
      <c r="AW10" s="633">
        <v>2.4320712225702033</v>
      </c>
      <c r="AX10" s="633">
        <v>7.5450000000000003E-2</v>
      </c>
      <c r="AY10" s="633">
        <v>6.6049999999999998E-2</v>
      </c>
      <c r="AZ10" s="633">
        <v>2.5666125000000002</v>
      </c>
      <c r="BA10" s="633">
        <v>1.005172043200488</v>
      </c>
      <c r="BB10" s="633"/>
      <c r="BC10" s="633"/>
      <c r="BD10" s="633"/>
      <c r="BE10" s="633"/>
      <c r="BF10" s="633"/>
      <c r="BG10" s="735"/>
      <c r="BH10" s="740">
        <v>63.734921930769282</v>
      </c>
      <c r="BI10" s="736">
        <v>116.11967358527595</v>
      </c>
      <c r="BJ10" s="736"/>
      <c r="BK10" s="741"/>
      <c r="BL10" s="742"/>
      <c r="BM10" s="736">
        <v>5008.57</v>
      </c>
      <c r="BN10" s="743">
        <v>2585.5899999999997</v>
      </c>
      <c r="BO10" s="741"/>
      <c r="BP10" s="631">
        <v>2.7387364634943299</v>
      </c>
      <c r="BQ10" s="734">
        <v>2.2106499999999998</v>
      </c>
      <c r="BR10" s="633">
        <v>2.1833017759985127</v>
      </c>
      <c r="BS10" s="633">
        <v>5.698333333333333E-2</v>
      </c>
      <c r="BT10" s="633">
        <v>6.4516666666666667E-2</v>
      </c>
      <c r="BU10" s="633">
        <v>2.1819666666666668</v>
      </c>
      <c r="BV10" s="744">
        <v>1.0125260851716111</v>
      </c>
      <c r="BW10" s="740">
        <v>3955.2999999999997</v>
      </c>
      <c r="BX10" s="736">
        <v>2219.37</v>
      </c>
      <c r="BY10" s="736">
        <v>2506.41</v>
      </c>
      <c r="BZ10" s="736"/>
      <c r="CA10" s="634">
        <v>3.4469025740331025</v>
      </c>
      <c r="CB10" s="633">
        <v>2.7347167942417663</v>
      </c>
      <c r="CC10" s="633">
        <v>2.8323449657724749</v>
      </c>
      <c r="CD10" s="734">
        <v>2.3452166666666669</v>
      </c>
      <c r="CE10" s="633">
        <v>2.3395201300993267</v>
      </c>
      <c r="CF10" s="633">
        <v>6.0949999999999997E-2</v>
      </c>
      <c r="CG10" s="633">
        <v>5.1833333333333335E-2</v>
      </c>
      <c r="CH10" s="633">
        <v>2.3399666666666668</v>
      </c>
      <c r="CI10" s="744">
        <v>1.0024349166711801</v>
      </c>
      <c r="CJ10" s="740">
        <v>4635.583333333333</v>
      </c>
      <c r="CK10" s="743">
        <v>2522.3200000000002</v>
      </c>
      <c r="CL10" s="606"/>
      <c r="CM10" s="606"/>
      <c r="CN10" s="745"/>
      <c r="CO10" s="606"/>
      <c r="CP10" s="606"/>
      <c r="CQ10" s="738"/>
      <c r="CR10" s="746"/>
      <c r="CS10" s="747">
        <v>6.47</v>
      </c>
      <c r="CT10" s="748">
        <v>1.24</v>
      </c>
      <c r="CU10" s="749">
        <v>6.57</v>
      </c>
      <c r="CV10" s="748">
        <v>0.87</v>
      </c>
      <c r="CW10" s="749">
        <v>20.059999999999999</v>
      </c>
      <c r="CX10" s="750">
        <v>3</v>
      </c>
      <c r="CY10" s="749">
        <v>0.86</v>
      </c>
      <c r="CZ10" s="748">
        <v>0.16</v>
      </c>
      <c r="DA10" s="749">
        <v>4.83</v>
      </c>
      <c r="DB10" s="748">
        <v>3.11</v>
      </c>
      <c r="DC10" s="749">
        <v>1.94</v>
      </c>
      <c r="DD10" s="748">
        <v>0.21</v>
      </c>
      <c r="DE10" s="749">
        <v>8.33</v>
      </c>
      <c r="DF10" s="748">
        <v>0.78</v>
      </c>
      <c r="DG10" s="749">
        <v>0.68</v>
      </c>
      <c r="DH10" s="748">
        <v>0.15</v>
      </c>
      <c r="DI10" s="749">
        <v>50.26</v>
      </c>
      <c r="DJ10" s="751">
        <v>1.91</v>
      </c>
      <c r="DK10" s="635"/>
      <c r="DL10" s="635">
        <v>5</v>
      </c>
      <c r="DM10" s="637">
        <f t="shared" si="2"/>
        <v>4.7728012744928732</v>
      </c>
    </row>
    <row r="11" spans="1:117" s="637" customFormat="1">
      <c r="A11" s="626" t="s">
        <v>27</v>
      </c>
      <c r="B11" s="958"/>
      <c r="C11" s="961"/>
      <c r="D11" s="626" t="s">
        <v>85</v>
      </c>
      <c r="E11" s="626" t="s">
        <v>88</v>
      </c>
      <c r="F11" s="627">
        <v>2972.99</v>
      </c>
      <c r="G11" s="628">
        <v>25.659999847412099</v>
      </c>
      <c r="H11" s="628">
        <v>28.459999084472599</v>
      </c>
      <c r="I11" s="628">
        <v>39.720001220703097</v>
      </c>
      <c r="J11" s="628">
        <v>3.6159411636604002</v>
      </c>
      <c r="K11" s="899">
        <v>0.44025760000000003</v>
      </c>
      <c r="L11" s="920">
        <f t="shared" si="0"/>
        <v>-0.35629313823502168</v>
      </c>
      <c r="M11" s="911">
        <v>2.80328081146784</v>
      </c>
      <c r="N11" s="628">
        <v>2.7019158266729799</v>
      </c>
      <c r="O11" s="629">
        <v>0.37345020000000001</v>
      </c>
      <c r="P11" s="101" t="s">
        <v>85</v>
      </c>
      <c r="Q11" s="626" t="s">
        <v>88</v>
      </c>
      <c r="R11" s="630" t="s">
        <v>199</v>
      </c>
      <c r="S11" s="91" t="s">
        <v>177</v>
      </c>
      <c r="T11" s="101" t="s">
        <v>85</v>
      </c>
      <c r="U11" s="606"/>
      <c r="V11" s="631">
        <v>2.7175056917064064</v>
      </c>
      <c r="W11" s="734">
        <v>2.1789333333333332</v>
      </c>
      <c r="X11" s="734">
        <v>2.4347999999999996</v>
      </c>
      <c r="Y11" s="681">
        <f t="shared" si="1"/>
        <v>0.11742748745563571</v>
      </c>
      <c r="Z11" s="633">
        <v>2.3170974164422322</v>
      </c>
      <c r="AA11" s="633">
        <v>6.0749999999999998E-2</v>
      </c>
      <c r="AB11" s="633">
        <v>4.4833333333333336E-2</v>
      </c>
      <c r="AC11" s="633">
        <v>2.2322166666666665</v>
      </c>
      <c r="AD11" s="633">
        <v>0.9403803031083009</v>
      </c>
      <c r="AE11" s="633"/>
      <c r="AF11" s="633"/>
      <c r="AJ11" s="735"/>
      <c r="AK11" s="736">
        <v>4206.8533333333335</v>
      </c>
      <c r="AL11" s="736">
        <v>2395.9699999999998</v>
      </c>
      <c r="AM11" s="736">
        <v>2503.42</v>
      </c>
      <c r="AN11" s="736"/>
      <c r="AO11" s="736"/>
      <c r="AP11" s="738"/>
      <c r="AQ11" s="739"/>
      <c r="AR11" s="632">
        <v>7.6955365887785092</v>
      </c>
      <c r="AS11" s="633">
        <v>4.5598309485663728</v>
      </c>
      <c r="AT11" s="633">
        <v>2.6949788198247093</v>
      </c>
      <c r="AU11" s="633">
        <v>2.8237364273447163</v>
      </c>
      <c r="AV11" s="734">
        <v>2.4347999999999996</v>
      </c>
      <c r="AW11" s="633">
        <v>2.4129160620082879</v>
      </c>
      <c r="AX11" s="633">
        <v>4.8433333333333328E-2</v>
      </c>
      <c r="AY11" s="633">
        <v>6.6116666666666671E-2</v>
      </c>
      <c r="AZ11" s="633">
        <v>2.4220000000000002</v>
      </c>
      <c r="BA11" s="633">
        <v>1.0090694982458268</v>
      </c>
      <c r="BB11" s="633"/>
      <c r="BC11" s="633"/>
      <c r="BD11" s="633"/>
      <c r="BE11" s="633"/>
      <c r="BG11" s="735"/>
      <c r="BH11" s="740">
        <v>69.04109077128652</v>
      </c>
      <c r="BI11" s="736">
        <v>125.78706745795543</v>
      </c>
      <c r="BJ11" s="736"/>
      <c r="BK11" s="741"/>
      <c r="BL11" s="742"/>
      <c r="BM11" s="736">
        <v>4842.336666666667</v>
      </c>
      <c r="BN11" s="743">
        <v>2620.8333333333335</v>
      </c>
      <c r="BO11" s="741"/>
      <c r="BP11" s="631">
        <v>2.7144838393113262</v>
      </c>
      <c r="BQ11" s="734">
        <v>2.1614333333333331</v>
      </c>
      <c r="BR11" s="633">
        <v>2.2966511112738974</v>
      </c>
      <c r="BS11" s="633">
        <v>5.6066666666666667E-2</v>
      </c>
      <c r="BT11" s="633">
        <v>5.0766666666666668E-2</v>
      </c>
      <c r="BU11" s="633">
        <v>2.2004666666666663</v>
      </c>
      <c r="BV11" s="744">
        <v>0.94112393594447075</v>
      </c>
      <c r="BW11" s="740">
        <v>3703.7533333333336</v>
      </c>
      <c r="BX11" s="736">
        <v>2259.36</v>
      </c>
      <c r="BY11" s="736">
        <v>2029.17</v>
      </c>
      <c r="BZ11" s="736"/>
      <c r="CA11" s="634">
        <v>4.2651071431745775</v>
      </c>
      <c r="CB11" s="633">
        <v>2.7043796859029614</v>
      </c>
      <c r="CC11" s="633">
        <v>2.8248631248247671</v>
      </c>
      <c r="CD11" s="734">
        <v>2.3778000000000001</v>
      </c>
      <c r="CE11" s="633">
        <v>2.4104781760217189</v>
      </c>
      <c r="CF11" s="633">
        <v>4.4466666666666661E-2</v>
      </c>
      <c r="CG11" s="633">
        <v>5.3216666666666669E-2</v>
      </c>
      <c r="CH11" s="633">
        <v>2.3077999999999999</v>
      </c>
      <c r="CI11" s="744">
        <v>0.98644328069559573</v>
      </c>
      <c r="CJ11" s="740">
        <v>4659.670000000001</v>
      </c>
      <c r="CK11" s="743">
        <v>2597.0733333333333</v>
      </c>
      <c r="CL11" s="606"/>
      <c r="CM11" s="606"/>
      <c r="CN11" s="745"/>
      <c r="CO11" s="606"/>
      <c r="CP11" s="606"/>
      <c r="CQ11" s="738"/>
      <c r="CR11" s="746"/>
      <c r="CS11" s="752"/>
      <c r="CT11" s="753"/>
      <c r="CU11" s="754"/>
      <c r="CV11" s="753"/>
      <c r="CW11" s="754"/>
      <c r="CX11" s="635"/>
      <c r="CY11" s="754"/>
      <c r="CZ11" s="753"/>
      <c r="DA11" s="754"/>
      <c r="DB11" s="753"/>
      <c r="DC11" s="754"/>
      <c r="DD11" s="753"/>
      <c r="DE11" s="754"/>
      <c r="DF11" s="753"/>
      <c r="DG11" s="754"/>
      <c r="DH11" s="753"/>
      <c r="DI11" s="754"/>
      <c r="DJ11" s="755"/>
      <c r="DK11" s="635"/>
      <c r="DL11" s="636">
        <v>6</v>
      </c>
      <c r="DM11" s="637">
        <f t="shared" si="2"/>
        <v>4.5219051654072508</v>
      </c>
    </row>
    <row r="12" spans="1:117" s="793" customFormat="1">
      <c r="A12" s="756" t="s">
        <v>28</v>
      </c>
      <c r="B12" s="958"/>
      <c r="C12" s="961"/>
      <c r="D12" s="756" t="s">
        <v>77</v>
      </c>
      <c r="E12" s="756" t="s">
        <v>78</v>
      </c>
      <c r="F12" s="757">
        <v>2411.52</v>
      </c>
      <c r="G12" s="758">
        <v>25.590000152587798</v>
      </c>
      <c r="H12" s="758">
        <v>26.290000915527301</v>
      </c>
      <c r="I12" s="758">
        <v>36.740001678466797</v>
      </c>
      <c r="J12" s="758">
        <v>1.3902837120285301</v>
      </c>
      <c r="K12" s="900">
        <v>5.438548E-2</v>
      </c>
      <c r="L12" s="920">
        <f t="shared" si="0"/>
        <v>-1.26451703408112</v>
      </c>
      <c r="M12" s="912">
        <v>2.7569349715258999</v>
      </c>
      <c r="N12" s="758">
        <v>2.7186057536655599</v>
      </c>
      <c r="O12" s="759">
        <v>3.8606090000000003E-2</v>
      </c>
      <c r="P12" s="760" t="s">
        <v>23</v>
      </c>
      <c r="Q12" s="756" t="s">
        <v>73</v>
      </c>
      <c r="R12" s="761" t="s">
        <v>172</v>
      </c>
      <c r="S12" s="762" t="s">
        <v>202</v>
      </c>
      <c r="T12" s="763" t="s">
        <v>23</v>
      </c>
      <c r="U12" s="764"/>
      <c r="V12" s="765">
        <v>2.537853449482113</v>
      </c>
      <c r="W12" s="766">
        <v>2.2923833333333334</v>
      </c>
      <c r="X12" s="766">
        <v>2.8706166666666668</v>
      </c>
      <c r="Y12" s="681">
        <f t="shared" si="1"/>
        <v>0.25224111732330978</v>
      </c>
      <c r="Z12" s="767">
        <v>1.9522197631442888</v>
      </c>
      <c r="AA12" s="767">
        <v>0.22952499999999998</v>
      </c>
      <c r="AB12" s="767">
        <v>0.10753333333333333</v>
      </c>
      <c r="AC12" s="767">
        <v>2.0429083333333331</v>
      </c>
      <c r="AD12" s="767">
        <v>1.178016119217018</v>
      </c>
      <c r="AE12" s="767"/>
      <c r="AF12" s="767"/>
      <c r="AG12" s="767"/>
      <c r="AH12" s="767"/>
      <c r="AI12" s="767"/>
      <c r="AJ12" s="768"/>
      <c r="AK12" s="769">
        <v>2894.36</v>
      </c>
      <c r="AL12" s="769">
        <v>1555.34</v>
      </c>
      <c r="AM12" s="769">
        <v>1949.16</v>
      </c>
      <c r="AN12" s="770"/>
      <c r="AO12" s="769"/>
      <c r="AP12" s="771"/>
      <c r="AQ12" s="772"/>
      <c r="AR12" s="773">
        <v>22.953869047619051</v>
      </c>
      <c r="AS12" s="772">
        <v>8.4173820474676155</v>
      </c>
      <c r="AT12" s="772">
        <v>2.3609076699151506</v>
      </c>
      <c r="AU12" s="772">
        <v>2.5778993030520461</v>
      </c>
      <c r="AV12" s="766">
        <v>2.8706166666666668</v>
      </c>
      <c r="AW12" s="767">
        <v>2.609666262572309</v>
      </c>
      <c r="AX12" s="767">
        <v>7.8850000000000003E-2</v>
      </c>
      <c r="AY12" s="767">
        <v>0.10733333333333334</v>
      </c>
      <c r="AZ12" s="767">
        <v>3.1152000000000002</v>
      </c>
      <c r="BA12" s="767">
        <v>1.0999937838170706</v>
      </c>
      <c r="BB12" s="767"/>
      <c r="BC12" s="767"/>
      <c r="BD12" s="774"/>
      <c r="BE12" s="767"/>
      <c r="BF12" s="767"/>
      <c r="BG12" s="768"/>
      <c r="BH12" s="775"/>
      <c r="BI12" s="769"/>
      <c r="BJ12" s="769"/>
      <c r="BK12" s="776"/>
      <c r="BL12" s="777"/>
      <c r="BM12" s="769"/>
      <c r="BN12" s="778"/>
      <c r="BO12" s="776"/>
      <c r="BP12" s="765"/>
      <c r="BQ12" s="766"/>
      <c r="BR12" s="767"/>
      <c r="BS12" s="767"/>
      <c r="BT12" s="767"/>
      <c r="BU12" s="767"/>
      <c r="BV12" s="779"/>
      <c r="BW12" s="775"/>
      <c r="BX12" s="769"/>
      <c r="BY12" s="769"/>
      <c r="BZ12" s="769"/>
      <c r="CA12" s="780"/>
      <c r="CB12" s="767"/>
      <c r="CC12" s="767"/>
      <c r="CD12" s="781"/>
      <c r="CE12" s="770"/>
      <c r="CF12" s="770"/>
      <c r="CG12" s="770"/>
      <c r="CH12" s="770"/>
      <c r="CI12" s="782"/>
      <c r="CJ12" s="775"/>
      <c r="CK12" s="778"/>
      <c r="CL12" s="783"/>
      <c r="CM12" s="783"/>
      <c r="CN12" s="784"/>
      <c r="CO12" s="783"/>
      <c r="CP12" s="783"/>
      <c r="CQ12" s="771"/>
      <c r="CR12" s="785"/>
      <c r="CS12" s="786"/>
      <c r="CT12" s="787"/>
      <c r="CU12" s="788"/>
      <c r="CV12" s="787"/>
      <c r="CW12" s="788"/>
      <c r="CX12" s="789"/>
      <c r="CY12" s="788"/>
      <c r="CZ12" s="787"/>
      <c r="DA12" s="788"/>
      <c r="DB12" s="787"/>
      <c r="DC12" s="788"/>
      <c r="DD12" s="787"/>
      <c r="DE12" s="788"/>
      <c r="DF12" s="787"/>
      <c r="DG12" s="788"/>
      <c r="DH12" s="787"/>
      <c r="DI12" s="788"/>
      <c r="DJ12" s="790"/>
      <c r="DK12" s="791"/>
      <c r="DL12" s="792">
        <v>7</v>
      </c>
      <c r="DM12" s="793">
        <f t="shared" si="2"/>
        <v>4.2841981362631545</v>
      </c>
    </row>
    <row r="13" spans="1:117" s="793" customFormat="1" ht="16" thickBot="1">
      <c r="A13" s="756" t="s">
        <v>29</v>
      </c>
      <c r="B13" s="958"/>
      <c r="C13" s="961"/>
      <c r="D13" s="794" t="s">
        <v>23</v>
      </c>
      <c r="E13" s="794" t="s">
        <v>73</v>
      </c>
      <c r="F13" s="795">
        <v>2329.5</v>
      </c>
      <c r="G13" s="796">
        <v>25.620000839233398</v>
      </c>
      <c r="H13" s="796">
        <v>27.2199993133544</v>
      </c>
      <c r="I13" s="796">
        <v>35.549999237060497</v>
      </c>
      <c r="J13" s="796">
        <v>5.3145554901545999</v>
      </c>
      <c r="K13" s="901">
        <v>1.4536819999999999</v>
      </c>
      <c r="L13" s="920">
        <f t="shared" si="0"/>
        <v>0.162469412884928</v>
      </c>
      <c r="M13" s="913">
        <v>2.6795480203467199</v>
      </c>
      <c r="N13" s="796">
        <v>2.5371419539200599</v>
      </c>
      <c r="O13" s="797">
        <v>1.132074</v>
      </c>
      <c r="P13" s="798" t="s">
        <v>267</v>
      </c>
      <c r="Q13" s="756" t="s">
        <v>78</v>
      </c>
      <c r="R13" s="761" t="s">
        <v>116</v>
      </c>
      <c r="S13" s="762" t="s">
        <v>180</v>
      </c>
      <c r="T13" s="763" t="s">
        <v>23</v>
      </c>
      <c r="U13" s="799"/>
      <c r="V13" s="765">
        <v>2.7120331342802642</v>
      </c>
      <c r="W13" s="766">
        <v>2.4242666666666666</v>
      </c>
      <c r="X13" s="766">
        <v>2.7768600000000001</v>
      </c>
      <c r="Y13" s="681">
        <f t="shared" si="1"/>
        <v>0.14544329556704441</v>
      </c>
      <c r="Z13" s="767">
        <v>2.8372026674738819</v>
      </c>
      <c r="AA13" s="767">
        <v>5.685833333333333E-2</v>
      </c>
      <c r="AB13" s="767">
        <v>6.2300000000000001E-2</v>
      </c>
      <c r="AC13" s="767">
        <v>2.2579416666666665</v>
      </c>
      <c r="AD13" s="767">
        <v>0.8545015188676337</v>
      </c>
      <c r="AE13" s="767">
        <v>2.6098072000000001</v>
      </c>
      <c r="AF13" s="767">
        <v>2.3872650000000002</v>
      </c>
      <c r="AG13" s="767">
        <f>AE13</f>
        <v>2.6098072000000001</v>
      </c>
      <c r="AH13" s="767">
        <f>AF13^2/AE13</f>
        <v>2.183699309368524</v>
      </c>
      <c r="AI13" s="767">
        <f>AG13/AH13</f>
        <v>1.1951312109700198</v>
      </c>
      <c r="AJ13" s="768">
        <v>-79.208333333333002</v>
      </c>
      <c r="AK13" s="769">
        <v>4506.6833333333334</v>
      </c>
      <c r="AL13" s="769">
        <v>3005.89</v>
      </c>
      <c r="AM13" s="769">
        <v>3041.26</v>
      </c>
      <c r="AN13" s="769">
        <v>2971.29</v>
      </c>
      <c r="AO13" s="769">
        <v>3191.17</v>
      </c>
      <c r="AP13" s="771">
        <f>(AO13^2-AN13^2)/(2*AN13^2)</f>
        <v>7.6739641025772826E-2</v>
      </c>
      <c r="AQ13" s="772"/>
      <c r="AR13" s="800">
        <v>7.9754141368713007</v>
      </c>
      <c r="AS13" s="767">
        <v>4.3852033191477195</v>
      </c>
      <c r="AT13" s="767">
        <v>2.6230666143113623</v>
      </c>
      <c r="AU13" s="767">
        <v>2.7433689192131649</v>
      </c>
      <c r="AV13" s="766">
        <v>2.7768600000000001</v>
      </c>
      <c r="AW13" s="767">
        <v>2.3481522027127752</v>
      </c>
      <c r="AX13" s="767">
        <v>7.5722499999999998E-2</v>
      </c>
      <c r="AY13" s="767">
        <v>4.07E-2</v>
      </c>
      <c r="AZ13" s="767">
        <v>2.3987274999999997</v>
      </c>
      <c r="BA13" s="767">
        <v>1.1825724059930813</v>
      </c>
      <c r="BB13" s="767">
        <v>2.6643420500000001</v>
      </c>
      <c r="BC13" s="767">
        <v>2.4907050000000002</v>
      </c>
      <c r="BD13" s="774">
        <f>BB13</f>
        <v>2.6643420500000001</v>
      </c>
      <c r="BE13" s="767">
        <f>(BC13^2)/BB13</f>
        <v>2.3283839989782846</v>
      </c>
      <c r="BF13" s="767">
        <f>BD13/BE13</f>
        <v>1.1442880775547062</v>
      </c>
      <c r="BG13" s="768">
        <v>-85.833333333333002</v>
      </c>
      <c r="BH13" s="775"/>
      <c r="BI13" s="769">
        <v>64.836705310671164</v>
      </c>
      <c r="BJ13" s="769"/>
      <c r="BK13" s="776"/>
      <c r="BL13" s="777"/>
      <c r="BM13" s="769"/>
      <c r="BN13" s="778">
        <v>2372.9366666666665</v>
      </c>
      <c r="BO13" s="776"/>
      <c r="BP13" s="765">
        <v>2.743721686045836</v>
      </c>
      <c r="BQ13" s="766">
        <v>2.3024499999999994</v>
      </c>
      <c r="BR13" s="767">
        <v>2.7443322069968952</v>
      </c>
      <c r="BS13" s="767">
        <v>5.3949999999999998E-2</v>
      </c>
      <c r="BT13" s="767">
        <v>0.12343333333333333</v>
      </c>
      <c r="BU13" s="767">
        <v>2.6418833333333334</v>
      </c>
      <c r="BV13" s="779">
        <v>0.83898370398806621</v>
      </c>
      <c r="BW13" s="775">
        <v>4204.1766666666672</v>
      </c>
      <c r="BX13" s="769">
        <v>2440.91</v>
      </c>
      <c r="BY13" s="769">
        <v>2230.9699999999998</v>
      </c>
      <c r="BZ13" s="769"/>
      <c r="CA13" s="780">
        <v>3.5612559892430147</v>
      </c>
      <c r="CB13" s="767">
        <v>2.6869394665075848</v>
      </c>
      <c r="CC13" s="767">
        <v>2.7861618212363672</v>
      </c>
      <c r="CD13" s="766">
        <v>2.51885</v>
      </c>
      <c r="CE13" s="767">
        <v>2.961126745340136</v>
      </c>
      <c r="CF13" s="767">
        <v>6.25E-2</v>
      </c>
      <c r="CG13" s="767">
        <v>7.7650000000000011E-2</v>
      </c>
      <c r="CH13" s="767">
        <v>2.7131166666666666</v>
      </c>
      <c r="CI13" s="779">
        <v>0.85063903595611445</v>
      </c>
      <c r="CJ13" s="775">
        <v>4721.1033333333335</v>
      </c>
      <c r="CK13" s="778">
        <v>2624.0933333333332</v>
      </c>
      <c r="CL13" s="783"/>
      <c r="CM13" s="783"/>
      <c r="CN13" s="784"/>
      <c r="CO13" s="783"/>
      <c r="CP13" s="783"/>
      <c r="CQ13" s="771"/>
      <c r="CR13" s="785"/>
      <c r="CS13" s="786">
        <v>0.16</v>
      </c>
      <c r="CT13" s="787">
        <v>0.46</v>
      </c>
      <c r="CU13" s="788">
        <v>8.42</v>
      </c>
      <c r="CV13" s="787">
        <v>0.75</v>
      </c>
      <c r="CW13" s="788">
        <v>32.11</v>
      </c>
      <c r="CX13" s="789">
        <v>1.67</v>
      </c>
      <c r="CY13" s="788">
        <v>3.58</v>
      </c>
      <c r="CZ13" s="787">
        <v>0.22</v>
      </c>
      <c r="DA13" s="788">
        <v>0.13</v>
      </c>
      <c r="DB13" s="787">
        <v>0.06</v>
      </c>
      <c r="DC13" s="788">
        <v>0.57999999999999996</v>
      </c>
      <c r="DD13" s="787">
        <v>0.06</v>
      </c>
      <c r="DE13" s="788">
        <v>4.8899999999999997</v>
      </c>
      <c r="DF13" s="787">
        <v>0.28000000000000003</v>
      </c>
      <c r="DG13" s="788">
        <v>0.38</v>
      </c>
      <c r="DH13" s="787">
        <v>0.1</v>
      </c>
      <c r="DI13" s="788">
        <v>49.74</v>
      </c>
      <c r="DJ13" s="790">
        <v>1.32</v>
      </c>
      <c r="DK13" s="791"/>
      <c r="DL13" s="791">
        <v>8</v>
      </c>
      <c r="DM13" s="793">
        <f t="shared" si="2"/>
        <v>4.0589868649108789</v>
      </c>
    </row>
    <row r="14" spans="1:117" s="297" customFormat="1">
      <c r="A14" s="266" t="s">
        <v>30</v>
      </c>
      <c r="B14" s="958"/>
      <c r="C14" s="961"/>
      <c r="D14" s="545" t="s">
        <v>23</v>
      </c>
      <c r="E14" s="545" t="s">
        <v>29</v>
      </c>
      <c r="F14" s="644">
        <v>1387.7</v>
      </c>
      <c r="G14" s="645">
        <v>25.649999618530199</v>
      </c>
      <c r="H14" s="645">
        <v>27.590000152587798</v>
      </c>
      <c r="I14" s="645">
        <v>34.799999237060497</v>
      </c>
      <c r="J14" s="645">
        <v>7.5819843140616197</v>
      </c>
      <c r="K14" s="902">
        <v>8.166706E-2</v>
      </c>
      <c r="L14" s="920">
        <f t="shared" si="0"/>
        <v>-1.0879530786561318</v>
      </c>
      <c r="M14" s="914">
        <v>2.6458174412750499</v>
      </c>
      <c r="N14" s="645">
        <v>2.4452119778988601</v>
      </c>
      <c r="O14" s="646">
        <v>4.0243630000000002E-2</v>
      </c>
      <c r="P14" s="105" t="s">
        <v>95</v>
      </c>
      <c r="Q14" s="266" t="s">
        <v>29</v>
      </c>
      <c r="R14" s="270" t="s">
        <v>93</v>
      </c>
      <c r="S14" s="95" t="s">
        <v>186</v>
      </c>
      <c r="T14" s="105" t="s">
        <v>95</v>
      </c>
      <c r="U14" s="271"/>
      <c r="V14" s="272">
        <v>2.4787343226578815</v>
      </c>
      <c r="W14" s="273">
        <v>2.7364999999999999</v>
      </c>
      <c r="X14" s="273">
        <v>3.883083333333333</v>
      </c>
      <c r="Y14" s="681">
        <f t="shared" si="1"/>
        <v>0.41899628479200918</v>
      </c>
      <c r="Z14" s="274">
        <v>3.050655568123144</v>
      </c>
      <c r="AA14" s="274">
        <v>6.0266666666666677E-2</v>
      </c>
      <c r="AB14" s="274">
        <v>5.5041666666666662E-2</v>
      </c>
      <c r="AC14" s="274">
        <v>2.1630833333333337</v>
      </c>
      <c r="AD14" s="274">
        <v>0.89704894300446203</v>
      </c>
      <c r="AE14" s="274">
        <v>2.8778133000000001</v>
      </c>
      <c r="AF14" s="274">
        <v>2.7503576000000001</v>
      </c>
      <c r="AG14" s="274">
        <f>AE14</f>
        <v>2.8778133000000001</v>
      </c>
      <c r="AH14" s="274">
        <f>AF14^2/AE14</f>
        <v>2.6285467955401276</v>
      </c>
      <c r="AI14" s="274">
        <f>AG14/AH14</f>
        <v>1.0948305371176212</v>
      </c>
      <c r="AJ14" s="275">
        <v>-89.166666666666998</v>
      </c>
      <c r="AK14" s="276">
        <v>3945.67</v>
      </c>
      <c r="AL14" s="276">
        <v>2550.61</v>
      </c>
      <c r="AM14" s="276">
        <v>2478.6</v>
      </c>
      <c r="AN14" s="276">
        <v>2356.25</v>
      </c>
      <c r="AO14" s="276">
        <v>2762.49</v>
      </c>
      <c r="AP14" s="277">
        <f>(AO14^2-AN14^2)/(2*AN14^2)</f>
        <v>0.18727207537715726</v>
      </c>
      <c r="AQ14" s="278"/>
      <c r="AR14" s="279">
        <v>12.875472817622191</v>
      </c>
      <c r="AS14" s="274">
        <v>7.9011073911923688</v>
      </c>
      <c r="AT14" s="274">
        <v>2.4702629287615139</v>
      </c>
      <c r="AU14" s="274">
        <v>2.6821852671497557</v>
      </c>
      <c r="AV14" s="273">
        <v>3.883083333333333</v>
      </c>
      <c r="AW14" s="274">
        <v>3.9849089283287205</v>
      </c>
      <c r="AX14" s="274">
        <v>5.1316666666666663E-2</v>
      </c>
      <c r="AY14" s="274">
        <v>7.4216666666666681E-2</v>
      </c>
      <c r="AZ14" s="274">
        <v>2.4213000000000005</v>
      </c>
      <c r="BA14" s="274">
        <v>0.97444719645372335</v>
      </c>
      <c r="BB14" s="274"/>
      <c r="BC14" s="274"/>
      <c r="BD14" s="274"/>
      <c r="BE14" s="274"/>
      <c r="BF14" s="274"/>
      <c r="BG14" s="280"/>
      <c r="BH14" s="281">
        <v>28.167357164714641</v>
      </c>
      <c r="BI14" s="276">
        <v>51.318558502030783</v>
      </c>
      <c r="BJ14" s="276"/>
      <c r="BK14" s="282"/>
      <c r="BL14" s="283"/>
      <c r="BM14" s="276">
        <v>4344.6166666666677</v>
      </c>
      <c r="BN14" s="284">
        <v>2304.6166666666668</v>
      </c>
      <c r="BO14" s="282"/>
      <c r="BP14" s="272">
        <v>2.4743297403224842</v>
      </c>
      <c r="BQ14" s="273">
        <v>2.6318833333333336</v>
      </c>
      <c r="BR14" s="274">
        <v>2.9266371821825938</v>
      </c>
      <c r="BS14" s="274">
        <v>5.0516666666666668E-2</v>
      </c>
      <c r="BT14" s="274">
        <v>4.6816666666666673E-2</v>
      </c>
      <c r="BU14" s="274">
        <v>2.049666666666667</v>
      </c>
      <c r="BV14" s="280">
        <v>0.89928582516352706</v>
      </c>
      <c r="BW14" s="281">
        <v>3667.2566666666667</v>
      </c>
      <c r="BX14" s="276">
        <v>2284.67</v>
      </c>
      <c r="BY14" s="276">
        <v>2085.44</v>
      </c>
      <c r="BZ14" s="276"/>
      <c r="CA14" s="285">
        <v>7.8883876959232353</v>
      </c>
      <c r="CB14" s="274">
        <v>2.4761686797566482</v>
      </c>
      <c r="CC14" s="274">
        <v>2.6882264003613101</v>
      </c>
      <c r="CD14" s="273">
        <v>3.4303666666666666</v>
      </c>
      <c r="CE14" s="274">
        <v>3.4739039377066918</v>
      </c>
      <c r="CF14" s="274">
        <v>4.5533333333333335E-2</v>
      </c>
      <c r="CG14" s="274">
        <v>5.6683333333333336E-2</v>
      </c>
      <c r="CH14" s="274">
        <v>2.0038333333333331</v>
      </c>
      <c r="CI14" s="280">
        <v>0.98746733593653524</v>
      </c>
      <c r="CJ14" s="281">
        <v>4065.28</v>
      </c>
      <c r="CK14" s="284">
        <v>2318.2099999999996</v>
      </c>
      <c r="CL14" s="286">
        <v>2060.23</v>
      </c>
      <c r="CM14" s="286">
        <v>2442.33</v>
      </c>
      <c r="CN14" s="287">
        <f>(CM14^2-CL14^2)/(2*CL14^2)</f>
        <v>0.20266331264116599</v>
      </c>
      <c r="CO14" s="288"/>
      <c r="CP14" s="288"/>
      <c r="CQ14" s="277"/>
      <c r="CR14" s="289"/>
      <c r="CS14" s="290">
        <v>0</v>
      </c>
      <c r="CT14" s="291">
        <v>0</v>
      </c>
      <c r="CU14" s="292">
        <v>3.9</v>
      </c>
      <c r="CV14" s="291">
        <v>0.51</v>
      </c>
      <c r="CW14" s="292">
        <v>31.83</v>
      </c>
      <c r="CX14" s="293">
        <v>1.27</v>
      </c>
      <c r="CY14" s="292">
        <v>1.06</v>
      </c>
      <c r="CZ14" s="291">
        <v>0.14000000000000001</v>
      </c>
      <c r="DA14" s="292">
        <v>7.41</v>
      </c>
      <c r="DB14" s="291">
        <v>1.04</v>
      </c>
      <c r="DC14" s="292">
        <v>0.77</v>
      </c>
      <c r="DD14" s="291">
        <v>0.67</v>
      </c>
      <c r="DE14" s="292">
        <v>0.88</v>
      </c>
      <c r="DF14" s="291">
        <v>0.3</v>
      </c>
      <c r="DG14" s="292">
        <v>0.46</v>
      </c>
      <c r="DH14" s="291">
        <v>0.11</v>
      </c>
      <c r="DI14" s="292">
        <v>53.68</v>
      </c>
      <c r="DJ14" s="294">
        <v>0.85</v>
      </c>
      <c r="DK14" s="295"/>
      <c r="DL14" s="295">
        <v>9</v>
      </c>
      <c r="DM14" s="297">
        <f t="shared" si="2"/>
        <v>3.8456144756856441</v>
      </c>
    </row>
    <row r="15" spans="1:117" s="297" customFormat="1">
      <c r="A15" s="266" t="s">
        <v>31</v>
      </c>
      <c r="B15" s="958"/>
      <c r="C15" s="961"/>
      <c r="D15" s="266" t="s">
        <v>23</v>
      </c>
      <c r="E15" s="266" t="s">
        <v>32</v>
      </c>
      <c r="F15" s="267">
        <v>1388.7</v>
      </c>
      <c r="G15" s="268">
        <v>25.629999160766602</v>
      </c>
      <c r="H15" s="268">
        <v>26.559999465942301</v>
      </c>
      <c r="I15" s="268">
        <v>34.580001831054602</v>
      </c>
      <c r="J15" s="268">
        <v>5.82501041881582</v>
      </c>
      <c r="K15" s="567">
        <v>0.22437670000000001</v>
      </c>
      <c r="L15" s="920">
        <f t="shared" si="0"/>
        <v>-0.64902224361377348</v>
      </c>
      <c r="M15" s="915">
        <v>2.6837869413105699</v>
      </c>
      <c r="N15" s="268">
        <v>2.52745607236041</v>
      </c>
      <c r="O15" s="269">
        <v>0.1250597</v>
      </c>
      <c r="P15" s="105" t="s">
        <v>95</v>
      </c>
      <c r="Q15" s="266" t="s">
        <v>32</v>
      </c>
      <c r="R15" s="270" t="s">
        <v>97</v>
      </c>
      <c r="S15" s="95" t="s">
        <v>187</v>
      </c>
      <c r="T15" s="105" t="s">
        <v>95</v>
      </c>
      <c r="U15" s="271"/>
      <c r="V15" s="272">
        <v>2.5258567000869121</v>
      </c>
      <c r="W15" s="273">
        <v>2.9008333333333329</v>
      </c>
      <c r="X15" s="273">
        <v>4.0173666666666668</v>
      </c>
      <c r="Y15" s="681">
        <f t="shared" si="1"/>
        <v>0.38490089054869314</v>
      </c>
      <c r="Z15" s="274">
        <v>2.6073337909628447</v>
      </c>
      <c r="AA15" s="274">
        <v>4.041666666666667E-2</v>
      </c>
      <c r="AB15" s="274">
        <v>6.0583333333333322E-2</v>
      </c>
      <c r="AC15" s="274">
        <v>2.0887500000000001</v>
      </c>
      <c r="AD15" s="274">
        <v>1.1133100061203898</v>
      </c>
      <c r="AE15" s="274">
        <v>2.9020823999999998</v>
      </c>
      <c r="AF15" s="274">
        <v>2.8030455000000001</v>
      </c>
      <c r="AG15" s="274">
        <f>AE15</f>
        <v>2.9020823999999998</v>
      </c>
      <c r="AH15" s="274">
        <f>AF15^2/AE15</f>
        <v>2.7073883481290024</v>
      </c>
      <c r="AI15" s="274">
        <f>AG15/AH15</f>
        <v>1.0719121259443791</v>
      </c>
      <c r="AJ15" s="275">
        <v>1.9166666666666998</v>
      </c>
      <c r="AK15" s="276">
        <v>3613.22</v>
      </c>
      <c r="AL15" s="276">
        <v>2165.4699999999998</v>
      </c>
      <c r="AM15" s="276">
        <v>2322.37</v>
      </c>
      <c r="AN15" s="276">
        <v>2140.73</v>
      </c>
      <c r="AO15" s="288">
        <v>2548.7200000000003</v>
      </c>
      <c r="AP15" s="277">
        <f>(AO15^2-AN15^2)/(2*AN15^2)</f>
        <v>0.20874574991011685</v>
      </c>
      <c r="AQ15" s="278"/>
      <c r="AR15" s="279">
        <v>10.685829175664606</v>
      </c>
      <c r="AS15" s="274">
        <v>6.1515511804627723</v>
      </c>
      <c r="AT15" s="274">
        <v>2.5144912361789915</v>
      </c>
      <c r="AU15" s="274">
        <v>2.6793103858478786</v>
      </c>
      <c r="AV15" s="273">
        <v>4.0173666666666668</v>
      </c>
      <c r="AW15" s="274">
        <v>3.7242831048116103</v>
      </c>
      <c r="AX15" s="274">
        <v>4.965E-2</v>
      </c>
      <c r="AY15" s="274">
        <v>4.696666666666667E-2</v>
      </c>
      <c r="AZ15" s="274">
        <v>2.4464999999999999</v>
      </c>
      <c r="BA15" s="274">
        <v>1.0786952961434122</v>
      </c>
      <c r="BB15" s="274"/>
      <c r="BC15" s="274"/>
      <c r="BD15" s="274"/>
      <c r="BE15" s="274"/>
      <c r="BF15" s="274"/>
      <c r="BG15" s="280"/>
      <c r="BH15" s="281">
        <v>28.386927449544917</v>
      </c>
      <c r="BI15" s="276">
        <v>51.718597115574745</v>
      </c>
      <c r="BJ15" s="276"/>
      <c r="BK15" s="282"/>
      <c r="BL15" s="283"/>
      <c r="BM15" s="276">
        <v>4235.7366666666667</v>
      </c>
      <c r="BN15" s="284">
        <v>2248.6166666666668</v>
      </c>
      <c r="BO15" s="282"/>
      <c r="BP15" s="272">
        <v>2.5211775319227394</v>
      </c>
      <c r="BQ15" s="273">
        <v>2.8445</v>
      </c>
      <c r="BR15" s="274">
        <v>2.519928033046229</v>
      </c>
      <c r="BS15" s="274">
        <v>2.8166666666666666E-2</v>
      </c>
      <c r="BT15" s="274">
        <v>6.2766666666666665E-2</v>
      </c>
      <c r="BU15" s="274">
        <v>1.9113500000000001</v>
      </c>
      <c r="BV15" s="280">
        <v>1.1288020779551431</v>
      </c>
      <c r="BW15" s="281">
        <v>3459.2633333333329</v>
      </c>
      <c r="BX15" s="276">
        <v>2080.44</v>
      </c>
      <c r="BY15" s="276">
        <v>2301.0500000000002</v>
      </c>
      <c r="BZ15" s="276"/>
      <c r="CA15" s="285">
        <v>6.0936192866377494</v>
      </c>
      <c r="CB15" s="274">
        <v>2.5207073921971253</v>
      </c>
      <c r="CC15" s="274">
        <v>2.6842770140308958</v>
      </c>
      <c r="CD15" s="273">
        <v>3.6218000000000004</v>
      </c>
      <c r="CE15" s="274">
        <v>3.2703973936379089</v>
      </c>
      <c r="CF15" s="274">
        <v>8.0283333333333332E-2</v>
      </c>
      <c r="CG15" s="274">
        <v>5.4999999999999993E-2</v>
      </c>
      <c r="CH15" s="274">
        <v>1.9795333333333334</v>
      </c>
      <c r="CI15" s="280">
        <v>1.1074495127245683</v>
      </c>
      <c r="CJ15" s="281">
        <v>4114.2666666666664</v>
      </c>
      <c r="CK15" s="284">
        <v>2241.6533333333332</v>
      </c>
      <c r="CL15" s="286">
        <v>2270.36</v>
      </c>
      <c r="CM15" s="286">
        <v>2417.7600000000002</v>
      </c>
      <c r="CN15" s="287">
        <f>(CM15^2-CL15^2)/(2*CL15^2)</f>
        <v>6.7031162952906342E-2</v>
      </c>
      <c r="CO15" s="288"/>
      <c r="CP15" s="288"/>
      <c r="CQ15" s="277"/>
      <c r="CR15" s="289"/>
      <c r="CS15" s="290"/>
      <c r="CT15" s="291"/>
      <c r="CU15" s="292"/>
      <c r="CV15" s="291"/>
      <c r="CW15" s="292"/>
      <c r="CX15" s="293"/>
      <c r="CY15" s="292"/>
      <c r="CZ15" s="291"/>
      <c r="DA15" s="292"/>
      <c r="DB15" s="291"/>
      <c r="DC15" s="292"/>
      <c r="DD15" s="291"/>
      <c r="DE15" s="292"/>
      <c r="DF15" s="291"/>
      <c r="DG15" s="292"/>
      <c r="DH15" s="291"/>
      <c r="DI15" s="292"/>
      <c r="DJ15" s="294"/>
      <c r="DK15" s="295"/>
      <c r="DL15" s="296">
        <v>10</v>
      </c>
      <c r="DM15" s="297">
        <f t="shared" si="2"/>
        <v>3.6434586234926583</v>
      </c>
    </row>
    <row r="16" spans="1:117" s="297" customFormat="1">
      <c r="A16" s="266" t="s">
        <v>32</v>
      </c>
      <c r="B16" s="958"/>
      <c r="C16" s="961"/>
      <c r="D16" s="266" t="s">
        <v>23</v>
      </c>
      <c r="E16" s="266" t="s">
        <v>35</v>
      </c>
      <c r="F16" s="267">
        <v>1389.53</v>
      </c>
      <c r="G16" s="268">
        <v>25.7399997711181</v>
      </c>
      <c r="H16" s="268">
        <v>26.659999847412099</v>
      </c>
      <c r="I16" s="268">
        <v>32.599998474121001</v>
      </c>
      <c r="J16" s="268">
        <v>9.6679313288177298</v>
      </c>
      <c r="K16" s="567">
        <v>0.1879748</v>
      </c>
      <c r="L16" s="920">
        <f t="shared" si="0"/>
        <v>-0.72590036857943274</v>
      </c>
      <c r="M16" s="915">
        <v>2.6061715908501299</v>
      </c>
      <c r="N16" s="268">
        <v>2.3542087111355801</v>
      </c>
      <c r="O16" s="269">
        <v>0.1034206</v>
      </c>
      <c r="P16" s="105" t="s">
        <v>95</v>
      </c>
      <c r="Q16" s="266" t="s">
        <v>35</v>
      </c>
      <c r="R16" s="270" t="s">
        <v>101</v>
      </c>
      <c r="S16" s="95" t="s">
        <v>186</v>
      </c>
      <c r="T16" s="105" t="s">
        <v>95</v>
      </c>
      <c r="U16" s="271"/>
      <c r="V16" s="272">
        <v>2.3979544782969695</v>
      </c>
      <c r="W16" s="273">
        <v>2.6104499999999997</v>
      </c>
      <c r="X16" s="273">
        <v>3.9535333333333336</v>
      </c>
      <c r="Y16" s="681">
        <f t="shared" si="1"/>
        <v>0.51450260810715931</v>
      </c>
      <c r="Z16" s="274">
        <v>2.3300911357074314</v>
      </c>
      <c r="AA16" s="274">
        <v>4.2416666666666672E-2</v>
      </c>
      <c r="AB16" s="274">
        <v>5.7016666666666674E-2</v>
      </c>
      <c r="AC16" s="274">
        <v>1.8801833333333333</v>
      </c>
      <c r="AD16" s="274">
        <v>1.1205800380157664</v>
      </c>
      <c r="AE16" s="274"/>
      <c r="AF16" s="274"/>
      <c r="AG16" s="274"/>
      <c r="AH16" s="274"/>
      <c r="AI16" s="274"/>
      <c r="AJ16" s="275"/>
      <c r="AK16" s="276">
        <v>3180.7700000000004</v>
      </c>
      <c r="AL16" s="276">
        <v>2004.24</v>
      </c>
      <c r="AM16" s="276">
        <v>2170.65</v>
      </c>
      <c r="AN16" s="276"/>
      <c r="AO16" s="276"/>
      <c r="AP16" s="277"/>
      <c r="AQ16" s="278"/>
      <c r="AR16" s="279">
        <v>16.487171837708832</v>
      </c>
      <c r="AS16" s="278">
        <v>10.63975847585867</v>
      </c>
      <c r="AT16" s="274">
        <v>2.3838452608239864</v>
      </c>
      <c r="AU16" s="274">
        <v>2.6676799661289778</v>
      </c>
      <c r="AV16" s="273">
        <v>3.9535333333333336</v>
      </c>
      <c r="AW16" s="274">
        <v>3.5603919616910886</v>
      </c>
      <c r="AX16" s="274">
        <v>9.06E-2</v>
      </c>
      <c r="AY16" s="274">
        <v>5.5450000000000013E-2</v>
      </c>
      <c r="AZ16" s="274">
        <v>2.6888499999999995</v>
      </c>
      <c r="BA16" s="274">
        <v>1.1104208120545003</v>
      </c>
      <c r="BB16" s="274"/>
      <c r="BC16" s="274"/>
      <c r="BD16" s="274"/>
      <c r="BE16" s="274"/>
      <c r="BF16" s="274"/>
      <c r="BG16" s="280"/>
      <c r="BH16" s="281">
        <v>15.728278363167307</v>
      </c>
      <c r="BI16" s="276">
        <v>28.655601893938051</v>
      </c>
      <c r="BJ16" s="276"/>
      <c r="BK16" s="282"/>
      <c r="BL16" s="283"/>
      <c r="BM16" s="276">
        <v>3586.623333333333</v>
      </c>
      <c r="BN16" s="284">
        <v>1944.3133333333335</v>
      </c>
      <c r="BO16" s="282"/>
      <c r="BP16" s="272">
        <v>2.3929582892735222</v>
      </c>
      <c r="BQ16" s="273">
        <v>2.4801333333333333</v>
      </c>
      <c r="BR16" s="274">
        <v>2.2729030563152972</v>
      </c>
      <c r="BS16" s="274">
        <v>3.2633333333333334E-2</v>
      </c>
      <c r="BT16" s="274">
        <v>4.2791666666666672E-2</v>
      </c>
      <c r="BU16" s="274">
        <v>1.8196666666666668</v>
      </c>
      <c r="BV16" s="280">
        <v>1.0911742700341942</v>
      </c>
      <c r="BW16" s="281">
        <v>2996.2266666666669</v>
      </c>
      <c r="BX16" s="276">
        <v>1848.17</v>
      </c>
      <c r="BY16" s="276">
        <v>2067.02</v>
      </c>
      <c r="BZ16" s="276"/>
      <c r="CA16" s="285">
        <v>10.539391460665554</v>
      </c>
      <c r="CB16" s="274">
        <v>2.3929413013496683</v>
      </c>
      <c r="CC16" s="274">
        <v>2.6748547102689662</v>
      </c>
      <c r="CD16" s="273">
        <v>3.2770166666666665</v>
      </c>
      <c r="CE16" s="274">
        <v>3.1632875804212168</v>
      </c>
      <c r="CF16" s="274">
        <v>5.4316666666666673E-2</v>
      </c>
      <c r="CG16" s="274">
        <v>5.6033333333333331E-2</v>
      </c>
      <c r="CH16" s="274">
        <v>2.0819000000000001</v>
      </c>
      <c r="CI16" s="280">
        <v>1.0359528128107485</v>
      </c>
      <c r="CJ16" s="281">
        <v>3438</v>
      </c>
      <c r="CK16" s="284">
        <v>1920.6133333333335</v>
      </c>
      <c r="CL16" s="288"/>
      <c r="CM16" s="288"/>
      <c r="CN16" s="287"/>
      <c r="CO16" s="288"/>
      <c r="CP16" s="288"/>
      <c r="CQ16" s="277"/>
      <c r="CR16" s="289"/>
      <c r="CS16" s="290"/>
      <c r="CT16" s="291"/>
      <c r="CU16" s="292"/>
      <c r="CV16" s="291"/>
      <c r="CW16" s="292"/>
      <c r="CX16" s="293"/>
      <c r="CY16" s="292"/>
      <c r="CZ16" s="291"/>
      <c r="DA16" s="292"/>
      <c r="DB16" s="291"/>
      <c r="DC16" s="292"/>
      <c r="DD16" s="291"/>
      <c r="DE16" s="292"/>
      <c r="DF16" s="291"/>
      <c r="DG16" s="292"/>
      <c r="DH16" s="291"/>
      <c r="DI16" s="292"/>
      <c r="DJ16" s="294"/>
      <c r="DK16" s="295"/>
      <c r="DL16" s="296">
        <v>11</v>
      </c>
      <c r="DM16" s="297">
        <f t="shared" si="2"/>
        <v>3.4519296786077915</v>
      </c>
    </row>
    <row r="17" spans="1:117" s="297" customFormat="1">
      <c r="A17" s="266" t="s">
        <v>33</v>
      </c>
      <c r="B17" s="958"/>
      <c r="C17" s="961"/>
      <c r="D17" s="266" t="s">
        <v>23</v>
      </c>
      <c r="E17" s="266" t="s">
        <v>36</v>
      </c>
      <c r="F17" s="267">
        <v>1389.84</v>
      </c>
      <c r="G17" s="268">
        <v>25.610000610351499</v>
      </c>
      <c r="H17" s="268">
        <v>26.7299995422363</v>
      </c>
      <c r="I17" s="268">
        <v>32.869998931884702</v>
      </c>
      <c r="J17" s="268">
        <v>9.9984037080714305</v>
      </c>
      <c r="K17" s="567">
        <v>0.16886370000000001</v>
      </c>
      <c r="L17" s="920">
        <f t="shared" si="0"/>
        <v>-0.77246369906150447</v>
      </c>
      <c r="M17" s="915">
        <v>2.6572836352974898</v>
      </c>
      <c r="N17" s="268">
        <v>2.3915976897719302</v>
      </c>
      <c r="O17" s="269">
        <v>9.3497769999999994E-2</v>
      </c>
      <c r="P17" s="105" t="s">
        <v>95</v>
      </c>
      <c r="Q17" s="266" t="s">
        <v>36</v>
      </c>
      <c r="R17" s="270" t="s">
        <v>101</v>
      </c>
      <c r="S17" s="95" t="s">
        <v>186</v>
      </c>
      <c r="T17" s="105" t="s">
        <v>95</v>
      </c>
      <c r="U17" s="271"/>
      <c r="V17" s="272">
        <v>2.3969729579367063</v>
      </c>
      <c r="W17" s="273">
        <v>2.5560333333333327</v>
      </c>
      <c r="X17" s="273">
        <v>3.7359500000000003</v>
      </c>
      <c r="Y17" s="681">
        <f t="shared" si="1"/>
        <v>0.46162021882865428</v>
      </c>
      <c r="Z17" s="274">
        <v>2.2245403523321992</v>
      </c>
      <c r="AA17" s="274">
        <v>6.1433333333333326E-2</v>
      </c>
      <c r="AB17" s="274">
        <v>4.4333333333333336E-2</v>
      </c>
      <c r="AC17" s="274">
        <v>1.8329</v>
      </c>
      <c r="AD17" s="274">
        <v>1.1490204405477771</v>
      </c>
      <c r="AE17" s="274"/>
      <c r="AF17" s="274"/>
      <c r="AG17" s="274"/>
      <c r="AH17" s="274"/>
      <c r="AI17" s="274"/>
      <c r="AJ17" s="275"/>
      <c r="AK17" s="276">
        <v>3147.2299999999996</v>
      </c>
      <c r="AL17" s="276">
        <v>1934.42</v>
      </c>
      <c r="AM17" s="276">
        <v>2138.38</v>
      </c>
      <c r="AN17" s="276"/>
      <c r="AO17" s="276"/>
      <c r="AP17" s="277"/>
      <c r="AQ17" s="278"/>
      <c r="AR17" s="279">
        <v>16.270485752251592</v>
      </c>
      <c r="AS17" s="278">
        <v>10.755331211821929</v>
      </c>
      <c r="AT17" s="274">
        <v>2.3850770421340202</v>
      </c>
      <c r="AU17" s="274">
        <v>2.6725148678572528</v>
      </c>
      <c r="AV17" s="273">
        <v>3.7359500000000003</v>
      </c>
      <c r="AW17" s="274">
        <v>3.4126319680699981</v>
      </c>
      <c r="AX17" s="274">
        <v>5.1433333333333331E-2</v>
      </c>
      <c r="AY17" s="274">
        <v>5.1750000000000004E-2</v>
      </c>
      <c r="AZ17" s="274">
        <v>2.430766666666667</v>
      </c>
      <c r="BA17" s="274">
        <v>1.0947415469804831</v>
      </c>
      <c r="BB17" s="274"/>
      <c r="BC17" s="274"/>
      <c r="BD17" s="274"/>
      <c r="BE17" s="274"/>
      <c r="BF17" s="274"/>
      <c r="BG17" s="280"/>
      <c r="BH17" s="281">
        <v>15.06033192399328</v>
      </c>
      <c r="BI17" s="276">
        <v>27.438659593866117</v>
      </c>
      <c r="BJ17" s="276"/>
      <c r="BK17" s="282"/>
      <c r="BL17" s="283"/>
      <c r="BM17" s="276">
        <v>3537.65</v>
      </c>
      <c r="BN17" s="284">
        <v>1934.4333333333334</v>
      </c>
      <c r="BO17" s="282"/>
      <c r="BP17" s="272">
        <v>2.3925793677713929</v>
      </c>
      <c r="BQ17" s="273">
        <v>2.5220833333333337</v>
      </c>
      <c r="BR17" s="274">
        <v>2.2131078813811325</v>
      </c>
      <c r="BS17" s="274">
        <v>4.3666666666666673E-2</v>
      </c>
      <c r="BT17" s="274">
        <v>3.5416666666666666E-2</v>
      </c>
      <c r="BU17" s="274">
        <v>1.7843666666666667</v>
      </c>
      <c r="BV17" s="280">
        <v>1.1396115636980964</v>
      </c>
      <c r="BW17" s="281">
        <v>2749</v>
      </c>
      <c r="BX17" s="276">
        <v>1634.28</v>
      </c>
      <c r="BY17" s="276">
        <v>1839.25</v>
      </c>
      <c r="BZ17" s="276"/>
      <c r="CA17" s="285">
        <v>10.780203949041018</v>
      </c>
      <c r="CB17" s="274">
        <v>2.3912019180249136</v>
      </c>
      <c r="CC17" s="274">
        <v>2.6801248420912658</v>
      </c>
      <c r="CD17" s="273">
        <v>3.4068499999999999</v>
      </c>
      <c r="CE17" s="274">
        <v>2.849126891736093</v>
      </c>
      <c r="CF17" s="274">
        <v>6.5083333333333326E-2</v>
      </c>
      <c r="CG17" s="274">
        <v>5.5483333333333336E-2</v>
      </c>
      <c r="CH17" s="274">
        <v>1.9876333333333331</v>
      </c>
      <c r="CI17" s="280">
        <v>1.1957522881418816</v>
      </c>
      <c r="CJ17" s="281">
        <v>3516.75</v>
      </c>
      <c r="CK17" s="284">
        <v>1929.4333333333334</v>
      </c>
      <c r="CL17" s="288"/>
      <c r="CM17" s="288"/>
      <c r="CN17" s="287"/>
      <c r="CO17" s="288"/>
      <c r="CP17" s="288"/>
      <c r="CQ17" s="277"/>
      <c r="CR17" s="289"/>
      <c r="CS17" s="290"/>
      <c r="CT17" s="291"/>
      <c r="CU17" s="292"/>
      <c r="CV17" s="291"/>
      <c r="CW17" s="292"/>
      <c r="CX17" s="293"/>
      <c r="CY17" s="292"/>
      <c r="CZ17" s="291"/>
      <c r="DA17" s="292"/>
      <c r="DB17" s="291"/>
      <c r="DC17" s="292"/>
      <c r="DD17" s="291"/>
      <c r="DE17" s="292"/>
      <c r="DF17" s="291"/>
      <c r="DG17" s="292"/>
      <c r="DH17" s="291"/>
      <c r="DI17" s="292"/>
      <c r="DJ17" s="294"/>
      <c r="DK17" s="295"/>
      <c r="DL17" s="295">
        <v>12</v>
      </c>
      <c r="DM17" s="297">
        <f t="shared" si="2"/>
        <v>3.2704690068994555</v>
      </c>
    </row>
    <row r="18" spans="1:117" s="297" customFormat="1">
      <c r="A18" s="266" t="s">
        <v>34</v>
      </c>
      <c r="B18" s="958"/>
      <c r="C18" s="961"/>
      <c r="D18" s="266" t="s">
        <v>23</v>
      </c>
      <c r="E18" s="266" t="s">
        <v>43</v>
      </c>
      <c r="F18" s="267">
        <v>1391.79</v>
      </c>
      <c r="G18" s="268">
        <v>25.590000152587798</v>
      </c>
      <c r="H18" s="268">
        <v>27.7199993133544</v>
      </c>
      <c r="I18" s="268">
        <v>33.930000305175703</v>
      </c>
      <c r="J18" s="268">
        <v>9.5422169137487103</v>
      </c>
      <c r="K18" s="567">
        <v>0.19484779999999999</v>
      </c>
      <c r="L18" s="920">
        <f t="shared" si="0"/>
        <v>-0.71030449340351609</v>
      </c>
      <c r="M18" s="915">
        <v>2.6357711014706999</v>
      </c>
      <c r="N18" s="268">
        <v>2.3842601056184698</v>
      </c>
      <c r="O18" s="269">
        <v>0.1098201</v>
      </c>
      <c r="P18" s="105" t="s">
        <v>95</v>
      </c>
      <c r="Q18" s="266" t="s">
        <v>43</v>
      </c>
      <c r="R18" s="270" t="s">
        <v>101</v>
      </c>
      <c r="S18" s="95" t="s">
        <v>186</v>
      </c>
      <c r="T18" s="105" t="s">
        <v>95</v>
      </c>
      <c r="U18" s="271"/>
      <c r="V18" s="272">
        <v>2.3935832180549772</v>
      </c>
      <c r="W18" s="273">
        <v>2.6092666666666666</v>
      </c>
      <c r="X18" s="273">
        <v>3.7639666666666667</v>
      </c>
      <c r="Y18" s="681">
        <f t="shared" si="1"/>
        <v>0.44253813331970671</v>
      </c>
      <c r="Z18" s="274">
        <v>2.3274475012351212</v>
      </c>
      <c r="AA18" s="274">
        <v>8.6816666666666667E-2</v>
      </c>
      <c r="AB18" s="274">
        <v>4.9449999999999994E-2</v>
      </c>
      <c r="AC18" s="274">
        <v>1.9225333333333332</v>
      </c>
      <c r="AD18" s="274">
        <v>1.1210709544214608</v>
      </c>
      <c r="AE18" s="274"/>
      <c r="AF18" s="274"/>
      <c r="AG18" s="274"/>
      <c r="AH18" s="274"/>
      <c r="AI18" s="274"/>
      <c r="AJ18" s="275"/>
      <c r="AK18" s="276">
        <v>3223.8733333333334</v>
      </c>
      <c r="AL18" s="276">
        <v>1852.05</v>
      </c>
      <c r="AM18" s="276">
        <v>2109.8000000000002</v>
      </c>
      <c r="AN18" s="271"/>
      <c r="AO18" s="276"/>
      <c r="AP18" s="277"/>
      <c r="AQ18" s="278"/>
      <c r="AR18" s="279">
        <v>15.981996142030436</v>
      </c>
      <c r="AS18" s="278">
        <v>10.291771546070096</v>
      </c>
      <c r="AT18" s="274">
        <v>2.3856405967924816</v>
      </c>
      <c r="AU18" s="274">
        <v>2.6593330822686334</v>
      </c>
      <c r="AV18" s="273">
        <v>3.7639666666666667</v>
      </c>
      <c r="AW18" s="274">
        <v>3.3349739814232633</v>
      </c>
      <c r="AX18" s="274">
        <v>7.7516666666666664E-2</v>
      </c>
      <c r="AY18" s="274">
        <v>6.1733333333333335E-2</v>
      </c>
      <c r="AZ18" s="274">
        <v>2.4871333333333334</v>
      </c>
      <c r="BA18" s="274">
        <v>1.128634492392748</v>
      </c>
      <c r="BB18" s="274"/>
      <c r="BC18" s="274"/>
      <c r="BD18" s="274"/>
      <c r="BE18" s="274"/>
      <c r="BF18" s="274"/>
      <c r="BG18" s="280"/>
      <c r="BH18" s="281">
        <v>16.54728340504326</v>
      </c>
      <c r="BI18" s="276">
        <v>30.147760278169446</v>
      </c>
      <c r="BJ18" s="276"/>
      <c r="BK18" s="282"/>
      <c r="BL18" s="283"/>
      <c r="BM18" s="276">
        <v>3688.3033333333333</v>
      </c>
      <c r="BN18" s="284">
        <v>1987.07</v>
      </c>
      <c r="BO18" s="282"/>
      <c r="BP18" s="272">
        <v>2.3896673705606073</v>
      </c>
      <c r="BQ18" s="273">
        <v>2.4736833333333337</v>
      </c>
      <c r="BR18" s="274">
        <v>2.1295947500690597</v>
      </c>
      <c r="BS18" s="274">
        <v>5.0416666666666665E-2</v>
      </c>
      <c r="BT18" s="274">
        <v>3.5099999999999999E-2</v>
      </c>
      <c r="BU18" s="274">
        <v>1.8692833333333332</v>
      </c>
      <c r="BV18" s="298">
        <f>BQ18/BR18</f>
        <v>1.1615746767093202</v>
      </c>
      <c r="BW18" s="281">
        <v>3029.44</v>
      </c>
      <c r="BX18" s="276">
        <v>1670.43</v>
      </c>
      <c r="BY18" s="276">
        <v>2046.54</v>
      </c>
      <c r="BZ18" s="276"/>
      <c r="CA18" s="285">
        <v>10.286186825537499</v>
      </c>
      <c r="CB18" s="274">
        <v>2.3939234614716884</v>
      </c>
      <c r="CC18" s="274">
        <v>2.668400078833268</v>
      </c>
      <c r="CD18" s="273">
        <v>3.2498</v>
      </c>
      <c r="CE18" s="274">
        <v>2.9271333812850027</v>
      </c>
      <c r="CF18" s="274">
        <v>6.3633333333333333E-2</v>
      </c>
      <c r="CG18" s="274">
        <v>5.6533333333333324E-2</v>
      </c>
      <c r="CH18" s="274">
        <v>1.9593499999999997</v>
      </c>
      <c r="CI18" s="280">
        <v>1.1102329742737407</v>
      </c>
      <c r="CJ18" s="281">
        <v>3470.063333333333</v>
      </c>
      <c r="CK18" s="284">
        <v>1949.2766666666666</v>
      </c>
      <c r="CL18" s="288"/>
      <c r="CM18" s="288"/>
      <c r="CN18" s="287"/>
      <c r="CO18" s="288"/>
      <c r="CP18" s="288"/>
      <c r="CQ18" s="277"/>
      <c r="CR18" s="289"/>
      <c r="CS18" s="290"/>
      <c r="CT18" s="291"/>
      <c r="CU18" s="292"/>
      <c r="CV18" s="291"/>
      <c r="CW18" s="292"/>
      <c r="CX18" s="293"/>
      <c r="CY18" s="292"/>
      <c r="CZ18" s="291"/>
      <c r="DA18" s="292"/>
      <c r="DB18" s="291"/>
      <c r="DC18" s="292"/>
      <c r="DD18" s="291"/>
      <c r="DE18" s="292"/>
      <c r="DF18" s="291"/>
      <c r="DG18" s="292"/>
      <c r="DH18" s="291"/>
      <c r="DI18" s="292"/>
      <c r="DJ18" s="294"/>
      <c r="DK18" s="295"/>
      <c r="DL18" s="295">
        <v>13</v>
      </c>
      <c r="DM18" s="297">
        <f t="shared" si="2"/>
        <v>3.0985473404555957</v>
      </c>
    </row>
    <row r="19" spans="1:117" s="297" customFormat="1">
      <c r="A19" s="266" t="s">
        <v>35</v>
      </c>
      <c r="B19" s="958"/>
      <c r="C19" s="961"/>
      <c r="D19" s="266" t="s">
        <v>23</v>
      </c>
      <c r="E19" s="266" t="s">
        <v>44</v>
      </c>
      <c r="F19" s="267">
        <v>1392.08</v>
      </c>
      <c r="G19" s="268">
        <v>25.579999923706001</v>
      </c>
      <c r="H19" s="268">
        <v>26.840000152587798</v>
      </c>
      <c r="I19" s="268">
        <v>33.130001068115199</v>
      </c>
      <c r="J19" s="268">
        <v>9.6660434982927494</v>
      </c>
      <c r="K19" s="567">
        <v>0.18111530000000001</v>
      </c>
      <c r="L19" s="920">
        <f t="shared" si="0"/>
        <v>-0.74204486042639306</v>
      </c>
      <c r="M19" s="915">
        <v>2.66373743592181</v>
      </c>
      <c r="N19" s="268">
        <v>2.4062594166853</v>
      </c>
      <c r="O19" s="269">
        <v>0.10140299999999999</v>
      </c>
      <c r="P19" s="105" t="s">
        <v>95</v>
      </c>
      <c r="Q19" s="266" t="s">
        <v>44</v>
      </c>
      <c r="R19" s="270" t="s">
        <v>101</v>
      </c>
      <c r="S19" s="95" t="s">
        <v>186</v>
      </c>
      <c r="T19" s="105" t="s">
        <v>95</v>
      </c>
      <c r="U19" s="271"/>
      <c r="V19" s="272">
        <v>2.4224017015062498</v>
      </c>
      <c r="W19" s="273">
        <v>2.456433333333333</v>
      </c>
      <c r="X19" s="273">
        <v>3.7282000000000002</v>
      </c>
      <c r="Y19" s="681">
        <f t="shared" si="1"/>
        <v>0.5177289566173181</v>
      </c>
      <c r="Z19" s="274">
        <v>2.7414277902559201</v>
      </c>
      <c r="AA19" s="274">
        <v>4.5133333333333338E-2</v>
      </c>
      <c r="AB19" s="274">
        <v>6.7000000000000004E-2</v>
      </c>
      <c r="AC19" s="274">
        <v>2.0500833333333333</v>
      </c>
      <c r="AD19" s="274">
        <v>0.89606371373933935</v>
      </c>
      <c r="AE19" s="274">
        <v>2.6199773999999998</v>
      </c>
      <c r="AF19" s="274">
        <v>2.4025292</v>
      </c>
      <c r="AG19" s="274">
        <f>AE19</f>
        <v>2.6199773999999998</v>
      </c>
      <c r="AH19" s="274">
        <f>AF19^2/AE19</f>
        <v>2.203128376928992</v>
      </c>
      <c r="AI19" s="274">
        <f>AG19/AH19</f>
        <v>1.1892077771936587</v>
      </c>
      <c r="AJ19" s="275">
        <v>69.791666666666998</v>
      </c>
      <c r="AK19" s="276">
        <v>3202.3799999999997</v>
      </c>
      <c r="AL19" s="276">
        <v>2196.88</v>
      </c>
      <c r="AM19" s="276">
        <v>1828.65</v>
      </c>
      <c r="AN19" s="276">
        <v>1797.2249999999999</v>
      </c>
      <c r="AO19" s="276">
        <v>2262.37</v>
      </c>
      <c r="AP19" s="277">
        <f>(AO19^2-AN19^2)/(2*AN19^2)</f>
        <v>0.29230494865548551</v>
      </c>
      <c r="AQ19" s="278"/>
      <c r="AR19" s="279">
        <v>16.247955998216142</v>
      </c>
      <c r="AS19" s="278">
        <v>10.532302756307436</v>
      </c>
      <c r="AT19" s="274">
        <v>2.3855277460845801</v>
      </c>
      <c r="AU19" s="274">
        <v>2.6663564834879652</v>
      </c>
      <c r="AV19" s="273">
        <v>3.7282000000000002</v>
      </c>
      <c r="AW19" s="274">
        <v>3.8637773314050858</v>
      </c>
      <c r="AX19" s="274">
        <v>4.7583333333333332E-2</v>
      </c>
      <c r="AY19" s="274">
        <v>0.06</v>
      </c>
      <c r="AZ19" s="274">
        <v>2.6736666666666666</v>
      </c>
      <c r="BA19" s="274">
        <v>0.96491067683867227</v>
      </c>
      <c r="BB19" s="274"/>
      <c r="BC19" s="274"/>
      <c r="BD19" s="274"/>
      <c r="BE19" s="274"/>
      <c r="BF19" s="274"/>
      <c r="BG19" s="280"/>
      <c r="BH19" s="281">
        <v>13.954115190477342</v>
      </c>
      <c r="BI19" s="276">
        <v>25.423225635227698</v>
      </c>
      <c r="BJ19" s="276"/>
      <c r="BK19" s="282"/>
      <c r="BL19" s="283"/>
      <c r="BM19" s="276">
        <v>3511.5733333333337</v>
      </c>
      <c r="BN19" s="284">
        <v>1895.2966666666669</v>
      </c>
      <c r="BO19" s="282"/>
      <c r="BP19" s="272">
        <v>2.4182818948389859</v>
      </c>
      <c r="BQ19" s="273">
        <v>2.4024333333333336</v>
      </c>
      <c r="BR19" s="274">
        <v>2.399734091939191</v>
      </c>
      <c r="BS19" s="274">
        <v>4.1333333333333333E-2</v>
      </c>
      <c r="BT19" s="274">
        <v>4.9566666666666676E-2</v>
      </c>
      <c r="BU19" s="274">
        <v>2.0137999999999998</v>
      </c>
      <c r="BV19" s="280">
        <v>1.0011248085374165</v>
      </c>
      <c r="BW19" s="281">
        <v>2975.0333333333333</v>
      </c>
      <c r="BX19" s="276">
        <v>2010.73</v>
      </c>
      <c r="BY19" s="276">
        <v>1644.94</v>
      </c>
      <c r="BZ19" s="276"/>
      <c r="CA19" s="285">
        <v>10.369297337973824</v>
      </c>
      <c r="CB19" s="274">
        <v>2.397215889380115</v>
      </c>
      <c r="CC19" s="274">
        <v>2.6745476920106115</v>
      </c>
      <c r="CD19" s="273">
        <v>3.1664500000000007</v>
      </c>
      <c r="CE19" s="274">
        <v>3.2116098793601675</v>
      </c>
      <c r="CF19" s="274">
        <v>9.7499999999999989E-2</v>
      </c>
      <c r="CG19" s="274">
        <v>7.5166666666666673E-2</v>
      </c>
      <c r="CH19" s="274">
        <v>2.2258166666666668</v>
      </c>
      <c r="CI19" s="280">
        <v>0.9859385538541301</v>
      </c>
      <c r="CJ19" s="281">
        <v>3126.5200000000004</v>
      </c>
      <c r="CK19" s="284">
        <v>1720.6833333333334</v>
      </c>
      <c r="CL19" s="286">
        <v>1465.19</v>
      </c>
      <c r="CM19" s="286">
        <v>1714.5</v>
      </c>
      <c r="CN19" s="287">
        <f>(CM19^2-CL19^2)/(2*CL19^2)</f>
        <v>0.18463183764086979</v>
      </c>
      <c r="CO19" s="288">
        <v>1648.8993710691823</v>
      </c>
      <c r="CP19" s="288">
        <v>1704.6488946684003</v>
      </c>
      <c r="CQ19" s="277">
        <f>(CP19^2-CO19^2)/(2*CO19^2)</f>
        <v>3.4381705929203941E-2</v>
      </c>
      <c r="CR19" s="289"/>
      <c r="CS19" s="290"/>
      <c r="CT19" s="291"/>
      <c r="CU19" s="292"/>
      <c r="CV19" s="291"/>
      <c r="CW19" s="292"/>
      <c r="CX19" s="293"/>
      <c r="CY19" s="292"/>
      <c r="CZ19" s="291"/>
      <c r="DA19" s="292"/>
      <c r="DB19" s="291"/>
      <c r="DC19" s="292"/>
      <c r="DD19" s="291"/>
      <c r="DE19" s="292"/>
      <c r="DF19" s="291"/>
      <c r="DG19" s="292"/>
      <c r="DH19" s="291"/>
      <c r="DI19" s="292"/>
      <c r="DJ19" s="294"/>
      <c r="DK19" s="295"/>
      <c r="DL19" s="296">
        <v>14</v>
      </c>
      <c r="DM19" s="297">
        <f t="shared" si="2"/>
        <v>2.9356632338633895</v>
      </c>
    </row>
    <row r="20" spans="1:117" s="297" customFormat="1">
      <c r="A20" s="266" t="s">
        <v>36</v>
      </c>
      <c r="B20" s="958"/>
      <c r="C20" s="961"/>
      <c r="D20" s="266" t="s">
        <v>23</v>
      </c>
      <c r="E20" s="266" t="s">
        <v>46</v>
      </c>
      <c r="F20" s="267">
        <v>1392.81</v>
      </c>
      <c r="G20" s="268">
        <v>25.569999694824201</v>
      </c>
      <c r="H20" s="268">
        <v>25.829999923706001</v>
      </c>
      <c r="I20" s="268">
        <v>33.349998474121001</v>
      </c>
      <c r="J20" s="268">
        <v>5.6934282978142701</v>
      </c>
      <c r="K20" s="567">
        <v>0.31254330000000002</v>
      </c>
      <c r="L20" s="920">
        <f t="shared" si="0"/>
        <v>-0.50508980664509084</v>
      </c>
      <c r="M20" s="915">
        <v>2.6702009933484399</v>
      </c>
      <c r="N20" s="268">
        <v>2.51817501438462</v>
      </c>
      <c r="O20" s="269">
        <v>0.19790869999999999</v>
      </c>
      <c r="P20" s="105" t="s">
        <v>95</v>
      </c>
      <c r="Q20" s="266" t="s">
        <v>46</v>
      </c>
      <c r="R20" s="270" t="s">
        <v>103</v>
      </c>
      <c r="S20" s="95" t="s">
        <v>170</v>
      </c>
      <c r="T20" s="105" t="s">
        <v>95</v>
      </c>
      <c r="U20" s="271"/>
      <c r="V20" s="272">
        <v>2.5385671089148207</v>
      </c>
      <c r="W20" s="273">
        <v>2.7652333333333337</v>
      </c>
      <c r="X20" s="273">
        <v>4.0027833333333334</v>
      </c>
      <c r="Y20" s="681">
        <f t="shared" si="1"/>
        <v>0.4475390865147002</v>
      </c>
      <c r="Z20" s="274">
        <v>2.3436849592163584</v>
      </c>
      <c r="AA20" s="274">
        <v>0.21613333333333332</v>
      </c>
      <c r="AB20" s="274">
        <v>0.15868333333333334</v>
      </c>
      <c r="AC20" s="274">
        <v>2.3352833333333329</v>
      </c>
      <c r="AD20" s="274">
        <v>1.1894523425490242</v>
      </c>
      <c r="AE20" s="274">
        <v>2.9269701000000001</v>
      </c>
      <c r="AF20" s="274">
        <v>2.5635659999999998</v>
      </c>
      <c r="AG20" s="274">
        <f>AE20</f>
        <v>2.9269701000000001</v>
      </c>
      <c r="AH20" s="274">
        <f>AF20^2/AE20</f>
        <v>2.2452810967751256</v>
      </c>
      <c r="AI20" s="274">
        <f>AG20/AH20</f>
        <v>1.3036096478984203</v>
      </c>
      <c r="AJ20" s="275">
        <v>16.875</v>
      </c>
      <c r="AK20" s="276">
        <v>3735.1299999999997</v>
      </c>
      <c r="AL20" s="276">
        <v>2002.03</v>
      </c>
      <c r="AM20" s="276">
        <v>2427.67</v>
      </c>
      <c r="AN20" s="276">
        <v>1910.6100000000001</v>
      </c>
      <c r="AO20" s="276">
        <v>2552.37</v>
      </c>
      <c r="AP20" s="277">
        <f>(AO20^2-AN20^2)/(2*AN20^2)</f>
        <v>0.39230468683483538</v>
      </c>
      <c r="AQ20" s="278"/>
      <c r="AR20" s="299">
        <v>9.5581955120739188</v>
      </c>
      <c r="AS20" s="274">
        <v>5.4745285565539401</v>
      </c>
      <c r="AT20" s="274">
        <v>2.5325266434829685</v>
      </c>
      <c r="AU20" s="274">
        <v>2.679200224881356</v>
      </c>
      <c r="AV20" s="273">
        <v>4.0027833333333334</v>
      </c>
      <c r="AW20" s="274">
        <v>3.2792806089790298</v>
      </c>
      <c r="AX20" s="274">
        <v>0.23643333333333333</v>
      </c>
      <c r="AY20" s="274">
        <v>0.16425000000000001</v>
      </c>
      <c r="AZ20" s="274">
        <v>2.5326333333333331</v>
      </c>
      <c r="BA20" s="274">
        <v>1.2206284885694971</v>
      </c>
      <c r="BB20" s="274"/>
      <c r="BC20" s="274"/>
      <c r="BD20" s="274"/>
      <c r="BE20" s="274"/>
      <c r="BF20" s="274"/>
      <c r="BG20" s="280"/>
      <c r="BH20" s="281">
        <v>39.005384667254162</v>
      </c>
      <c r="BI20" s="276">
        <v>71.064534142671889</v>
      </c>
      <c r="BJ20" s="276"/>
      <c r="BK20" s="282"/>
      <c r="BL20" s="283"/>
      <c r="BM20" s="276">
        <v>4450.376666666667</v>
      </c>
      <c r="BN20" s="284">
        <v>2263.91</v>
      </c>
      <c r="BO20" s="282"/>
      <c r="BP20" s="272">
        <v>2.5332256501243453</v>
      </c>
      <c r="BQ20" s="273">
        <v>2.79575</v>
      </c>
      <c r="BR20" s="274">
        <v>2.3218706132323867</v>
      </c>
      <c r="BS20" s="274">
        <v>0.25706666666666667</v>
      </c>
      <c r="BT20" s="274">
        <v>0.14016666666666666</v>
      </c>
      <c r="BU20" s="274">
        <v>1.9540500000000001</v>
      </c>
      <c r="BV20" s="280">
        <v>1.2040937957812832</v>
      </c>
      <c r="BW20" s="281">
        <v>3718.0033333333336</v>
      </c>
      <c r="BX20" s="276">
        <v>2138.5500000000002</v>
      </c>
      <c r="BY20" s="276">
        <v>2294.48</v>
      </c>
      <c r="BZ20" s="276"/>
      <c r="CA20" s="285">
        <v>5.762609093258563</v>
      </c>
      <c r="CB20" s="274">
        <v>2.5385250402576496</v>
      </c>
      <c r="CC20" s="274">
        <v>2.6937556481904377</v>
      </c>
      <c r="CD20" s="273">
        <v>3.5467666666666666</v>
      </c>
      <c r="CE20" s="274">
        <v>2.8913786798774481</v>
      </c>
      <c r="CF20" s="274">
        <v>0.18984999999999996</v>
      </c>
      <c r="CG20" s="274">
        <v>0.18831666666666669</v>
      </c>
      <c r="CH20" s="274">
        <v>2.3165333333333336</v>
      </c>
      <c r="CI20" s="280">
        <v>1.226669716889867</v>
      </c>
      <c r="CJ20" s="281">
        <v>4303.1766666666663</v>
      </c>
      <c r="CK20" s="284">
        <v>2388.3166666666666</v>
      </c>
      <c r="CL20" s="286">
        <v>2486.52</v>
      </c>
      <c r="CM20" s="286">
        <v>2855.52</v>
      </c>
      <c r="CN20" s="287">
        <f>(CM20^2-CL20^2)/(2*CL20^2)</f>
        <v>0.15941147951934329</v>
      </c>
      <c r="CO20" s="288"/>
      <c r="CP20" s="288"/>
      <c r="CQ20" s="277"/>
      <c r="CR20" s="289"/>
      <c r="CS20" s="290"/>
      <c r="CT20" s="291"/>
      <c r="CU20" s="292"/>
      <c r="CV20" s="291"/>
      <c r="CW20" s="292"/>
      <c r="CX20" s="293"/>
      <c r="CY20" s="292"/>
      <c r="CZ20" s="291"/>
      <c r="DA20" s="292"/>
      <c r="DB20" s="291"/>
      <c r="DC20" s="292"/>
      <c r="DD20" s="291"/>
      <c r="DE20" s="292"/>
      <c r="DF20" s="291"/>
      <c r="DG20" s="292"/>
      <c r="DH20" s="291"/>
      <c r="DI20" s="292"/>
      <c r="DJ20" s="294"/>
      <c r="DK20" s="295"/>
      <c r="DL20" s="296">
        <v>15</v>
      </c>
      <c r="DM20" s="297">
        <f t="shared" si="2"/>
        <v>2.7813416016390726</v>
      </c>
    </row>
    <row r="21" spans="1:117" s="297" customFormat="1">
      <c r="A21" s="266" t="s">
        <v>37</v>
      </c>
      <c r="B21" s="958"/>
      <c r="C21" s="961"/>
      <c r="D21" s="266" t="s">
        <v>23</v>
      </c>
      <c r="E21" s="266" t="s">
        <v>47</v>
      </c>
      <c r="F21" s="267">
        <v>1392.95</v>
      </c>
      <c r="G21" s="268">
        <v>25.610000610351499</v>
      </c>
      <c r="H21" s="268">
        <v>28.409999847412099</v>
      </c>
      <c r="I21" s="268">
        <v>36.909999847412102</v>
      </c>
      <c r="J21" s="268">
        <v>5.3600513423243896</v>
      </c>
      <c r="K21" s="567">
        <v>0.33357959999999998</v>
      </c>
      <c r="L21" s="920">
        <f t="shared" si="0"/>
        <v>-0.47680051642257576</v>
      </c>
      <c r="M21" s="915">
        <v>2.6689089307990601</v>
      </c>
      <c r="N21" s="268">
        <v>2.5258540418283499</v>
      </c>
      <c r="O21" s="269">
        <v>0.19765769999999999</v>
      </c>
      <c r="P21" s="105" t="s">
        <v>95</v>
      </c>
      <c r="Q21" s="266" t="s">
        <v>47</v>
      </c>
      <c r="R21" s="270" t="s">
        <v>104</v>
      </c>
      <c r="S21" s="95" t="s">
        <v>191</v>
      </c>
      <c r="T21" s="105" t="s">
        <v>95</v>
      </c>
      <c r="U21" s="271"/>
      <c r="V21" s="272">
        <v>2.5511423293248066</v>
      </c>
      <c r="W21" s="273">
        <v>2.6742833333333333</v>
      </c>
      <c r="X21" s="273">
        <v>3.9322166666666671</v>
      </c>
      <c r="Y21" s="681">
        <f t="shared" si="1"/>
        <v>0.47038147291797822</v>
      </c>
      <c r="Z21" s="274">
        <v>2.4332374871136109</v>
      </c>
      <c r="AA21" s="274">
        <v>0.13778333333333334</v>
      </c>
      <c r="AB21" s="274">
        <v>9.3625E-2</v>
      </c>
      <c r="AC21" s="274">
        <v>1.9723333333333337</v>
      </c>
      <c r="AD21" s="274">
        <v>1.1082529283658618</v>
      </c>
      <c r="AE21" s="274"/>
      <c r="AF21" s="274"/>
      <c r="AG21" s="274"/>
      <c r="AH21" s="274"/>
      <c r="AI21" s="274"/>
      <c r="AJ21" s="275"/>
      <c r="AK21" s="276">
        <v>3205.2666666666664</v>
      </c>
      <c r="AL21" s="276">
        <v>1834.01</v>
      </c>
      <c r="AM21" s="276">
        <v>2127.5100000000002</v>
      </c>
      <c r="AN21" s="271"/>
      <c r="AO21" s="276"/>
      <c r="AP21" s="277"/>
      <c r="AQ21" s="278"/>
      <c r="AR21" s="299">
        <v>9.6733580471427558</v>
      </c>
      <c r="AS21" s="274">
        <v>5.9406964954511885</v>
      </c>
      <c r="AT21" s="274">
        <v>2.5263132905507648</v>
      </c>
      <c r="AU21" s="274">
        <v>2.6858728444960147</v>
      </c>
      <c r="AV21" s="273">
        <v>3.9322166666666671</v>
      </c>
      <c r="AW21" s="274">
        <v>3.2999720418508649</v>
      </c>
      <c r="AX21" s="274">
        <v>0.10156666666666667</v>
      </c>
      <c r="AY21" s="274">
        <v>8.1199999999999994E-2</v>
      </c>
      <c r="AZ21" s="274">
        <v>2.5063500000000003</v>
      </c>
      <c r="BA21" s="274">
        <v>1.1915909034372283</v>
      </c>
      <c r="BB21" s="274"/>
      <c r="BC21" s="274"/>
      <c r="BD21" s="274"/>
      <c r="BE21" s="274"/>
      <c r="BF21" s="274"/>
      <c r="BG21" s="280"/>
      <c r="BH21" s="281">
        <v>27.069973955930063</v>
      </c>
      <c r="BI21" s="276">
        <v>49.319218483375955</v>
      </c>
      <c r="BJ21" s="276"/>
      <c r="BK21" s="282"/>
      <c r="BL21" s="283"/>
      <c r="BM21" s="276">
        <v>4068.8933333333334</v>
      </c>
      <c r="BN21" s="284">
        <v>2194.3866666666668</v>
      </c>
      <c r="BO21" s="282"/>
      <c r="BP21" s="272">
        <v>2.5430206575276917</v>
      </c>
      <c r="BQ21" s="273">
        <v>2.5770666666666666</v>
      </c>
      <c r="BR21" s="274">
        <v>2.2947218698261591</v>
      </c>
      <c r="BS21" s="274">
        <v>0.10320000000000001</v>
      </c>
      <c r="BT21" s="274">
        <v>4.9399999999999999E-2</v>
      </c>
      <c r="BU21" s="274">
        <v>2.0260833333333332</v>
      </c>
      <c r="BV21" s="280">
        <v>1.1230409665559586</v>
      </c>
      <c r="BW21" s="281">
        <v>2831.2533333333336</v>
      </c>
      <c r="BX21" s="276">
        <v>1422.76</v>
      </c>
      <c r="BY21" s="276">
        <v>1845.97</v>
      </c>
      <c r="BZ21" s="276"/>
      <c r="CA21" s="285">
        <v>5.9522792022791968</v>
      </c>
      <c r="CB21" s="274">
        <v>2.5346864423076925</v>
      </c>
      <c r="CC21" s="274">
        <v>2.6951067190233484</v>
      </c>
      <c r="CD21" s="273">
        <v>3.4710666666666667</v>
      </c>
      <c r="CE21" s="274">
        <v>2.8632917607779866</v>
      </c>
      <c r="CF21" s="274">
        <v>6.9150000000000003E-2</v>
      </c>
      <c r="CG21" s="274">
        <v>3.6583333333333336E-2</v>
      </c>
      <c r="CH21" s="274">
        <v>2.1051000000000002</v>
      </c>
      <c r="CI21" s="280">
        <v>1.2122643993930753</v>
      </c>
      <c r="CJ21" s="281">
        <v>4020.7466666666664</v>
      </c>
      <c r="CK21" s="284">
        <v>2160.0966666666664</v>
      </c>
      <c r="CL21" s="288"/>
      <c r="CM21" s="288"/>
      <c r="CN21" s="287"/>
      <c r="CO21" s="288"/>
      <c r="CP21" s="288"/>
      <c r="CQ21" s="277"/>
      <c r="CR21" s="289"/>
      <c r="CS21" s="290"/>
      <c r="CT21" s="291"/>
      <c r="CU21" s="292"/>
      <c r="CV21" s="291"/>
      <c r="CW21" s="292"/>
      <c r="CX21" s="293"/>
      <c r="CY21" s="292"/>
      <c r="CZ21" s="291"/>
      <c r="DA21" s="292"/>
      <c r="DB21" s="291"/>
      <c r="DC21" s="292"/>
      <c r="DD21" s="291"/>
      <c r="DE21" s="292"/>
      <c r="DF21" s="291"/>
      <c r="DG21" s="292"/>
      <c r="DH21" s="291"/>
      <c r="DI21" s="292"/>
      <c r="DJ21" s="294"/>
      <c r="DK21" s="295"/>
      <c r="DL21" s="295">
        <v>16</v>
      </c>
      <c r="DM21" s="297">
        <f t="shared" si="2"/>
        <v>2.6351323325419922</v>
      </c>
    </row>
    <row r="22" spans="1:117" s="297" customFormat="1">
      <c r="A22" s="266" t="s">
        <v>38</v>
      </c>
      <c r="B22" s="958"/>
      <c r="C22" s="961"/>
      <c r="D22" s="266" t="s">
        <v>23</v>
      </c>
      <c r="E22" s="266" t="s">
        <v>52</v>
      </c>
      <c r="F22" s="267">
        <v>1394.37</v>
      </c>
      <c r="G22" s="268">
        <v>25.7000007629394</v>
      </c>
      <c r="H22" s="268">
        <v>28.059999465942301</v>
      </c>
      <c r="I22" s="268">
        <v>34.419998168945298</v>
      </c>
      <c r="J22" s="268">
        <v>10.0845394558031</v>
      </c>
      <c r="K22" s="567">
        <v>0.20385049999999999</v>
      </c>
      <c r="L22" s="920">
        <f t="shared" si="0"/>
        <v>-0.69068821898261357</v>
      </c>
      <c r="M22" s="915">
        <v>2.6346894614231702</v>
      </c>
      <c r="N22" s="268">
        <v>2.3689931631480601</v>
      </c>
      <c r="O22" s="269">
        <v>0.1177179</v>
      </c>
      <c r="P22" s="105" t="s">
        <v>95</v>
      </c>
      <c r="Q22" s="266" t="s">
        <v>52</v>
      </c>
      <c r="R22" s="270" t="s">
        <v>108</v>
      </c>
      <c r="S22" s="95" t="s">
        <v>182</v>
      </c>
      <c r="T22" s="105" t="s">
        <v>95</v>
      </c>
      <c r="U22" s="271"/>
      <c r="V22" s="272">
        <v>2.4168551058434877</v>
      </c>
      <c r="W22" s="273">
        <v>2.6781666666666668</v>
      </c>
      <c r="X22" s="273">
        <v>3.8963999999999999</v>
      </c>
      <c r="Y22" s="681">
        <f t="shared" si="1"/>
        <v>0.45487584790590563</v>
      </c>
      <c r="Z22" s="274">
        <v>2.2956798970561056</v>
      </c>
      <c r="AA22" s="274">
        <v>5.938333333333333E-2</v>
      </c>
      <c r="AB22" s="274">
        <v>6.6941666666666663E-2</v>
      </c>
      <c r="AC22" s="274">
        <v>1.9016000000000002</v>
      </c>
      <c r="AD22" s="274">
        <v>1.1666969268689562</v>
      </c>
      <c r="AE22" s="274">
        <v>2.6680654000000001</v>
      </c>
      <c r="AF22" s="274">
        <v>2.4333947999999999</v>
      </c>
      <c r="AG22" s="274">
        <f>AE22</f>
        <v>2.6680654000000001</v>
      </c>
      <c r="AH22" s="274">
        <f>AF22^2/AE22</f>
        <v>2.2193647324638439</v>
      </c>
      <c r="AI22" s="274">
        <f>AG22/AH22</f>
        <v>1.2021752715868508</v>
      </c>
      <c r="AJ22" s="275">
        <v>12.5</v>
      </c>
      <c r="AK22" s="276">
        <v>3371.0666666666671</v>
      </c>
      <c r="AL22" s="276">
        <v>1974.18</v>
      </c>
      <c r="AM22" s="276">
        <v>2348.5</v>
      </c>
      <c r="AN22" s="276">
        <v>1919.355</v>
      </c>
      <c r="AO22" s="276">
        <v>2328.3450000000003</v>
      </c>
      <c r="AP22" s="277">
        <f>(AO22^2-AN22^2)/(2*AN22^2)</f>
        <v>0.23579028830062099</v>
      </c>
      <c r="AQ22" s="278"/>
      <c r="AR22" s="279">
        <v>16.463676744519272</v>
      </c>
      <c r="AS22" s="278">
        <v>10.743889630113264</v>
      </c>
      <c r="AT22" s="274">
        <v>2.4039605872723526</v>
      </c>
      <c r="AU22" s="274">
        <v>2.6933288682534857</v>
      </c>
      <c r="AV22" s="273">
        <v>3.8963999999999999</v>
      </c>
      <c r="AW22" s="274">
        <v>3.3937493481162093</v>
      </c>
      <c r="AX22" s="274">
        <v>7.5616666666666665E-2</v>
      </c>
      <c r="AY22" s="274">
        <v>6.359999999999999E-2</v>
      </c>
      <c r="AZ22" s="274">
        <v>2.5068833333333336</v>
      </c>
      <c r="BA22" s="274">
        <v>1.1481107177708336</v>
      </c>
      <c r="BB22" s="274">
        <v>3.6227204999999998</v>
      </c>
      <c r="BC22" s="274">
        <v>3.4505471999999999</v>
      </c>
      <c r="BD22" s="300">
        <f>BB22</f>
        <v>3.6227204999999998</v>
      </c>
      <c r="BE22" s="274">
        <f>(BC22^2)/BB22</f>
        <v>3.2865566028148847</v>
      </c>
      <c r="BF22" s="274">
        <f>BD22/BE22</f>
        <v>1.1022845299232624</v>
      </c>
      <c r="BG22" s="275">
        <v>10.9166666666667</v>
      </c>
      <c r="BH22" s="281">
        <v>16.749600771124243</v>
      </c>
      <c r="BI22" s="276">
        <v>30.516365523116249</v>
      </c>
      <c r="BJ22" s="276"/>
      <c r="BK22" s="282"/>
      <c r="BL22" s="283"/>
      <c r="BM22" s="276">
        <v>3655.4233333333336</v>
      </c>
      <c r="BN22" s="284">
        <v>2009.03</v>
      </c>
      <c r="BO22" s="282"/>
      <c r="BP22" s="272">
        <v>2.4100695482662822</v>
      </c>
      <c r="BQ22" s="273">
        <v>2.6361999999999997</v>
      </c>
      <c r="BR22" s="274">
        <v>2.2310576588566033</v>
      </c>
      <c r="BS22" s="274">
        <v>4.3800000000000006E-2</v>
      </c>
      <c r="BT22" s="274">
        <v>3.0783333333333336E-2</v>
      </c>
      <c r="BU22" s="274">
        <v>1.8522666666666665</v>
      </c>
      <c r="BV22" s="280">
        <v>1.1815920532287041</v>
      </c>
      <c r="BW22" s="281">
        <v>3054.0733333333337</v>
      </c>
      <c r="BX22" s="276">
        <v>1662.12</v>
      </c>
      <c r="BY22" s="276">
        <v>1946.46</v>
      </c>
      <c r="BZ22" s="276"/>
      <c r="CA22" s="285">
        <v>11.462368339387734</v>
      </c>
      <c r="CB22" s="274">
        <v>2.4064847008999468</v>
      </c>
      <c r="CC22" s="274">
        <v>2.7180359986639662</v>
      </c>
      <c r="CD22" s="273">
        <v>3.4365000000000001</v>
      </c>
      <c r="CE22" s="274">
        <v>2.9329676670384921</v>
      </c>
      <c r="CF22" s="274">
        <v>4.6949999999999999E-2</v>
      </c>
      <c r="CG22" s="274">
        <v>8.6483333333333343E-2</v>
      </c>
      <c r="CH22" s="274">
        <v>2.0660666666666665</v>
      </c>
      <c r="CI22" s="280">
        <v>1.171680151343073</v>
      </c>
      <c r="CJ22" s="281">
        <v>3614.4866666666662</v>
      </c>
      <c r="CK22" s="284">
        <v>2003.8066666666666</v>
      </c>
      <c r="CL22" s="286">
        <v>1730.13</v>
      </c>
      <c r="CM22" s="286">
        <v>2119.58</v>
      </c>
      <c r="CN22" s="287">
        <f>(CM22^2-CL22^2)/(2*CL22^2)</f>
        <v>0.25043340257716451</v>
      </c>
      <c r="CO22" s="288">
        <v>1854.3080054274083</v>
      </c>
      <c r="CP22" s="288">
        <v>2051.9894894894892</v>
      </c>
      <c r="CQ22" s="277">
        <f>(CP22^2-CO22^2)/(2*CO22^2)</f>
        <v>0.11228909089269437</v>
      </c>
      <c r="CR22" s="289"/>
      <c r="CS22" s="290"/>
      <c r="CT22" s="291"/>
      <c r="CU22" s="292"/>
      <c r="CV22" s="291"/>
      <c r="CW22" s="292"/>
      <c r="CX22" s="293"/>
      <c r="CY22" s="292"/>
      <c r="CZ22" s="291"/>
      <c r="DA22" s="292"/>
      <c r="DB22" s="291"/>
      <c r="DC22" s="292"/>
      <c r="DD22" s="291"/>
      <c r="DE22" s="292"/>
      <c r="DF22" s="291"/>
      <c r="DG22" s="292"/>
      <c r="DH22" s="291"/>
      <c r="DI22" s="292"/>
      <c r="DJ22" s="294"/>
      <c r="DK22" s="295"/>
      <c r="DL22" s="295">
        <v>17</v>
      </c>
      <c r="DM22" s="297">
        <f t="shared" si="2"/>
        <v>2.4966089767312569</v>
      </c>
    </row>
    <row r="23" spans="1:117" s="297" customFormat="1">
      <c r="A23" s="266" t="s">
        <v>39</v>
      </c>
      <c r="B23" s="958"/>
      <c r="C23" s="961"/>
      <c r="D23" s="266" t="s">
        <v>23</v>
      </c>
      <c r="E23" s="266" t="s">
        <v>53</v>
      </c>
      <c r="F23" s="267">
        <v>1394.93</v>
      </c>
      <c r="G23" s="268">
        <v>25.920000076293899</v>
      </c>
      <c r="H23" s="268">
        <v>27.25</v>
      </c>
      <c r="I23" s="268">
        <v>35.209999084472599</v>
      </c>
      <c r="J23" s="268">
        <v>4.3486378397867202</v>
      </c>
      <c r="K23" s="567">
        <v>0.16380120000000001</v>
      </c>
      <c r="L23" s="920">
        <f t="shared" si="0"/>
        <v>-0.78568292094269854</v>
      </c>
      <c r="M23" s="915">
        <v>2.56340014852612</v>
      </c>
      <c r="N23" s="268">
        <v>2.4519271596821701</v>
      </c>
      <c r="O23" s="269">
        <v>8.4817760000000006E-2</v>
      </c>
      <c r="P23" s="105" t="s">
        <v>95</v>
      </c>
      <c r="Q23" s="266" t="s">
        <v>53</v>
      </c>
      <c r="R23" s="270" t="s">
        <v>109</v>
      </c>
      <c r="S23" s="95" t="s">
        <v>183</v>
      </c>
      <c r="T23" s="105" t="s">
        <v>95</v>
      </c>
      <c r="U23" s="271"/>
      <c r="V23" s="272">
        <v>2.5385337933509038</v>
      </c>
      <c r="W23" s="273">
        <v>2.6036333333333337</v>
      </c>
      <c r="X23" s="273">
        <v>3.50685</v>
      </c>
      <c r="Y23" s="681">
        <f t="shared" si="1"/>
        <v>0.34690624639926237</v>
      </c>
      <c r="Z23" s="274">
        <v>1.9952895749903445</v>
      </c>
      <c r="AA23" s="274">
        <v>6.3666666666666677E-2</v>
      </c>
      <c r="AB23" s="274">
        <v>7.3833333333333334E-2</v>
      </c>
      <c r="AC23" s="274">
        <v>2.0500999999999996</v>
      </c>
      <c r="AD23" s="274">
        <v>1.3052861034658603</v>
      </c>
      <c r="AE23" s="274">
        <v>2.6386416000000001</v>
      </c>
      <c r="AF23" s="274">
        <v>2.2571869000000002</v>
      </c>
      <c r="AG23" s="274">
        <f>AE23</f>
        <v>2.6386416000000001</v>
      </c>
      <c r="AH23" s="274">
        <f>AF23^2/AE23</f>
        <v>1.9308771231119872</v>
      </c>
      <c r="AI23" s="274">
        <f>AG23/AH23</f>
        <v>1.3665507599713604</v>
      </c>
      <c r="AJ23" s="275">
        <v>5.75</v>
      </c>
      <c r="AK23" s="276">
        <v>3239.9900000000002</v>
      </c>
      <c r="AL23" s="276">
        <v>1774.04</v>
      </c>
      <c r="AM23" s="276">
        <v>2302.31</v>
      </c>
      <c r="AN23" s="276">
        <v>1739.03</v>
      </c>
      <c r="AO23" s="288">
        <v>2291.9899999999998</v>
      </c>
      <c r="AP23" s="277">
        <f>(AO23^2-AN23^2)/(2*AN23^2)</f>
        <v>0.36852293859436053</v>
      </c>
      <c r="AQ23" s="278"/>
      <c r="AR23" s="279">
        <v>15.849734341091072</v>
      </c>
      <c r="AS23" s="274">
        <v>8.8068365274917859</v>
      </c>
      <c r="AT23" s="274">
        <v>2.4456306779899712</v>
      </c>
      <c r="AU23" s="274">
        <v>2.6818136194247169</v>
      </c>
      <c r="AV23" s="273">
        <v>3.50685</v>
      </c>
      <c r="AW23" s="274">
        <v>2.9758657725435769</v>
      </c>
      <c r="AX23" s="274">
        <v>6.4283333333333331E-2</v>
      </c>
      <c r="AY23" s="274">
        <v>7.2833333333333333E-2</v>
      </c>
      <c r="AZ23" s="274">
        <v>2.703383333333333</v>
      </c>
      <c r="BA23" s="274">
        <v>1.1784301672324999</v>
      </c>
      <c r="BB23" s="274"/>
      <c r="BC23" s="274"/>
      <c r="BD23" s="300"/>
      <c r="BE23" s="274"/>
      <c r="BF23" s="274"/>
      <c r="BG23" s="275"/>
      <c r="BH23" s="493"/>
      <c r="BI23" s="276">
        <v>15.275886375581811</v>
      </c>
      <c r="BJ23" s="276"/>
      <c r="BK23" s="282"/>
      <c r="BL23" s="283"/>
      <c r="BM23" s="276"/>
      <c r="BN23" s="284">
        <v>1651.39</v>
      </c>
      <c r="BO23" s="282"/>
      <c r="BP23" s="272"/>
      <c r="BQ23" s="273"/>
      <c r="BR23" s="274"/>
      <c r="BS23" s="274"/>
      <c r="BT23" s="274"/>
      <c r="BU23" s="274"/>
      <c r="BV23" s="280"/>
      <c r="BW23" s="281"/>
      <c r="BX23" s="276"/>
      <c r="BY23" s="276"/>
      <c r="BZ23" s="276"/>
      <c r="CA23" s="285"/>
      <c r="CB23" s="274"/>
      <c r="CC23" s="274"/>
      <c r="CD23" s="301"/>
      <c r="CE23" s="271"/>
      <c r="CF23" s="271"/>
      <c r="CG23" s="271"/>
      <c r="CH23" s="271"/>
      <c r="CI23" s="302"/>
      <c r="CJ23" s="281"/>
      <c r="CK23" s="284"/>
      <c r="CL23" s="288"/>
      <c r="CM23" s="288"/>
      <c r="CN23" s="287"/>
      <c r="CO23" s="288"/>
      <c r="CP23" s="288"/>
      <c r="CQ23" s="277"/>
      <c r="CR23" s="289"/>
      <c r="CS23" s="290">
        <v>0.16</v>
      </c>
      <c r="CT23" s="291">
        <v>0.46</v>
      </c>
      <c r="CU23" s="292">
        <v>6.07</v>
      </c>
      <c r="CV23" s="291">
        <v>0.48</v>
      </c>
      <c r="CW23" s="292">
        <v>35.47</v>
      </c>
      <c r="CX23" s="293">
        <v>1.07</v>
      </c>
      <c r="CY23" s="292">
        <v>1.84</v>
      </c>
      <c r="CZ23" s="291">
        <v>0.14000000000000001</v>
      </c>
      <c r="DA23" s="292">
        <v>2.5299999999999998</v>
      </c>
      <c r="DB23" s="291">
        <v>0.68</v>
      </c>
      <c r="DC23" s="292">
        <v>0.54</v>
      </c>
      <c r="DD23" s="291">
        <v>0.27</v>
      </c>
      <c r="DE23" s="292">
        <v>1.05</v>
      </c>
      <c r="DF23" s="291">
        <v>0.17</v>
      </c>
      <c r="DG23" s="292">
        <v>0.3</v>
      </c>
      <c r="DH23" s="291">
        <v>0.08</v>
      </c>
      <c r="DI23" s="292">
        <v>52.04</v>
      </c>
      <c r="DJ23" s="294">
        <v>1.1599999999999999</v>
      </c>
      <c r="DK23" s="295"/>
      <c r="DL23" s="296">
        <v>18</v>
      </c>
      <c r="DM23" s="297">
        <f t="shared" si="2"/>
        <v>2.3653675019357938</v>
      </c>
    </row>
    <row r="24" spans="1:117" s="297" customFormat="1">
      <c r="A24" s="266" t="s">
        <v>40</v>
      </c>
      <c r="B24" s="958"/>
      <c r="C24" s="961"/>
      <c r="D24" s="266" t="s">
        <v>23</v>
      </c>
      <c r="E24" s="266" t="s">
        <v>54</v>
      </c>
      <c r="F24" s="267">
        <v>1395.17</v>
      </c>
      <c r="G24" s="268">
        <v>25.659999847412099</v>
      </c>
      <c r="H24" s="268">
        <v>27.9899997711181</v>
      </c>
      <c r="I24" s="268">
        <v>34.4799995422363</v>
      </c>
      <c r="J24" s="268">
        <v>9.1286571515609793</v>
      </c>
      <c r="K24" s="567">
        <v>0.1831247</v>
      </c>
      <c r="L24" s="920">
        <f t="shared" si="0"/>
        <v>-0.73725307377458693</v>
      </c>
      <c r="M24" s="915">
        <v>2.6261712646915298</v>
      </c>
      <c r="N24" s="268">
        <v>2.3864370937250299</v>
      </c>
      <c r="O24" s="269">
        <v>0.1071153</v>
      </c>
      <c r="P24" s="105" t="s">
        <v>95</v>
      </c>
      <c r="Q24" s="266" t="s">
        <v>54</v>
      </c>
      <c r="R24" s="270" t="s">
        <v>109</v>
      </c>
      <c r="S24" s="95" t="s">
        <v>183</v>
      </c>
      <c r="T24" s="105" t="s">
        <v>95</v>
      </c>
      <c r="U24" s="271"/>
      <c r="V24" s="272">
        <v>2.4150771190455291</v>
      </c>
      <c r="W24" s="273">
        <v>2.7102166666666667</v>
      </c>
      <c r="X24" s="273">
        <v>3.9132833333333337</v>
      </c>
      <c r="Y24" s="681">
        <f t="shared" si="1"/>
        <v>0.44390054915658661</v>
      </c>
      <c r="Z24" s="274">
        <v>2.2422268649451382</v>
      </c>
      <c r="AA24" s="274">
        <v>5.5366666666666661E-2</v>
      </c>
      <c r="AB24" s="274">
        <v>6.5049999999999997E-2</v>
      </c>
      <c r="AC24" s="274">
        <v>1.8544833333333335</v>
      </c>
      <c r="AD24" s="274">
        <v>1.2088444104133143</v>
      </c>
      <c r="AE24" s="274"/>
      <c r="AF24" s="274"/>
      <c r="AG24" s="274"/>
      <c r="AH24" s="274"/>
      <c r="AI24" s="274"/>
      <c r="AJ24" s="275"/>
      <c r="AK24" s="276">
        <v>3293.0166666666669</v>
      </c>
      <c r="AL24" s="276">
        <v>1959.7</v>
      </c>
      <c r="AM24" s="276">
        <v>2323.54</v>
      </c>
      <c r="AN24" s="271"/>
      <c r="AO24" s="276"/>
      <c r="AP24" s="277"/>
      <c r="AQ24" s="278"/>
      <c r="AR24" s="279">
        <v>16.037266197283266</v>
      </c>
      <c r="AS24" s="278">
        <v>10.430674561545535</v>
      </c>
      <c r="AT24" s="274">
        <v>2.4012156992513347</v>
      </c>
      <c r="AU24" s="274">
        <v>2.6808460234539511</v>
      </c>
      <c r="AV24" s="273">
        <v>3.9132833333333337</v>
      </c>
      <c r="AW24" s="274">
        <v>3.2642544507241009</v>
      </c>
      <c r="AX24" s="274">
        <v>4.8316666666666667E-2</v>
      </c>
      <c r="AY24" s="274">
        <v>4.9166666666666664E-2</v>
      </c>
      <c r="AZ24" s="274">
        <v>2.4138500000000001</v>
      </c>
      <c r="BA24" s="274">
        <v>1.1988291330858905</v>
      </c>
      <c r="BB24" s="274"/>
      <c r="BC24" s="274"/>
      <c r="BD24" s="300"/>
      <c r="BE24" s="274"/>
      <c r="BG24" s="275"/>
      <c r="BH24" s="281">
        <v>14.235892853815143</v>
      </c>
      <c r="BI24" s="276">
        <v>25.93660086656396</v>
      </c>
      <c r="BJ24" s="276"/>
      <c r="BK24" s="282"/>
      <c r="BL24" s="283"/>
      <c r="BM24" s="276">
        <v>3525.6433333333334</v>
      </c>
      <c r="BN24" s="284">
        <v>1942.08</v>
      </c>
      <c r="BO24" s="282"/>
      <c r="BP24" s="272">
        <v>2.4098197599145932</v>
      </c>
      <c r="BQ24" s="273">
        <v>2.5626333333333333</v>
      </c>
      <c r="BR24" s="274">
        <v>2.0619499564250319</v>
      </c>
      <c r="BS24" s="274">
        <v>4.265E-2</v>
      </c>
      <c r="BT24" s="274">
        <v>3.3466666666666672E-2</v>
      </c>
      <c r="BU24" s="274">
        <v>1.8265666666666669</v>
      </c>
      <c r="BV24" s="280">
        <v>1.242820333901981</v>
      </c>
      <c r="BW24" s="281">
        <v>2991.1933333333341</v>
      </c>
      <c r="BX24" s="276">
        <v>1683.41</v>
      </c>
      <c r="BY24" s="276">
        <v>2109.87</v>
      </c>
      <c r="BZ24" s="276"/>
      <c r="CA24" s="285">
        <v>10.465777567818048</v>
      </c>
      <c r="CB24" s="274">
        <v>2.41134109508149</v>
      </c>
      <c r="CC24" s="274">
        <v>2.6932060496844876</v>
      </c>
      <c r="CD24" s="273">
        <v>3.3540166666666664</v>
      </c>
      <c r="CE24" s="274">
        <v>2.8168722887814446</v>
      </c>
      <c r="CF24" s="274">
        <v>5.5833333333333325E-2</v>
      </c>
      <c r="CG24" s="274">
        <v>5.9499999999999997E-2</v>
      </c>
      <c r="CH24" s="274">
        <v>2.0708500000000001</v>
      </c>
      <c r="CI24" s="280">
        <v>1.1906882253854632</v>
      </c>
      <c r="CJ24" s="281">
        <v>3514.6166666666668</v>
      </c>
      <c r="CK24" s="284">
        <v>1964.42</v>
      </c>
      <c r="CL24" s="288"/>
      <c r="CM24" s="288"/>
      <c r="CN24" s="287"/>
      <c r="CO24" s="288"/>
      <c r="CP24" s="288"/>
      <c r="CQ24" s="277"/>
      <c r="CR24" s="289"/>
      <c r="CS24" s="290"/>
      <c r="CT24" s="291"/>
      <c r="CU24" s="292"/>
      <c r="CV24" s="291"/>
      <c r="CW24" s="292"/>
      <c r="CX24" s="293"/>
      <c r="CY24" s="292"/>
      <c r="CZ24" s="291"/>
      <c r="DA24" s="292"/>
      <c r="DB24" s="291"/>
      <c r="DC24" s="292"/>
      <c r="DD24" s="291"/>
      <c r="DE24" s="292"/>
      <c r="DF24" s="291"/>
      <c r="DG24" s="292"/>
      <c r="DH24" s="291"/>
      <c r="DI24" s="292"/>
      <c r="DJ24" s="294"/>
      <c r="DK24" s="295"/>
      <c r="DL24" s="296">
        <v>19</v>
      </c>
      <c r="DM24" s="297">
        <f t="shared" si="2"/>
        <v>2.2410251150099256</v>
      </c>
    </row>
    <row r="25" spans="1:117" s="297" customFormat="1">
      <c r="A25" s="266" t="s">
        <v>41</v>
      </c>
      <c r="B25" s="958"/>
      <c r="C25" s="961"/>
      <c r="D25" s="266" t="s">
        <v>23</v>
      </c>
      <c r="E25" s="266" t="s">
        <v>72</v>
      </c>
      <c r="F25" s="267">
        <v>2329.1</v>
      </c>
      <c r="G25" s="268">
        <v>25.610000610351499</v>
      </c>
      <c r="H25" s="268">
        <v>27.819999694824201</v>
      </c>
      <c r="I25" s="268">
        <v>37.099998474121001</v>
      </c>
      <c r="J25" s="268">
        <v>4.2261079079022101</v>
      </c>
      <c r="K25" s="567">
        <v>1.3671050000000001E-2</v>
      </c>
      <c r="L25" s="920">
        <f t="shared" si="0"/>
        <v>-1.8641981283221747</v>
      </c>
      <c r="M25" s="915">
        <v>2.7065619347286001</v>
      </c>
      <c r="N25" s="268">
        <v>2.5921797067727699</v>
      </c>
      <c r="O25" s="269">
        <v>6.975897E-3</v>
      </c>
      <c r="P25" s="105" t="s">
        <v>95</v>
      </c>
      <c r="Q25" s="266" t="s">
        <v>72</v>
      </c>
      <c r="R25" s="270" t="s">
        <v>161</v>
      </c>
      <c r="S25" s="95" t="s">
        <v>203</v>
      </c>
      <c r="T25" s="105" t="s">
        <v>95</v>
      </c>
      <c r="U25" s="271"/>
      <c r="V25" s="272">
        <v>2.5839543313963556</v>
      </c>
      <c r="W25" s="273">
        <v>2.8918083333333335</v>
      </c>
      <c r="X25" s="273">
        <v>3.3272833333333334</v>
      </c>
      <c r="Y25" s="681">
        <f t="shared" si="1"/>
        <v>0.15058916421962029</v>
      </c>
      <c r="Z25" s="274">
        <v>2.770497127193714</v>
      </c>
      <c r="AA25" s="274">
        <v>6.6325000000000009E-2</v>
      </c>
      <c r="AB25" s="274">
        <v>0.11601666666666667</v>
      </c>
      <c r="AC25" s="274">
        <v>2.0516666666666667</v>
      </c>
      <c r="AD25" s="274">
        <v>1.0467065183242745</v>
      </c>
      <c r="AE25" s="274">
        <v>2.9582196000000001</v>
      </c>
      <c r="AF25" s="274">
        <v>2.9054866000000001</v>
      </c>
      <c r="AG25" s="274">
        <f>AE25</f>
        <v>2.9582196000000001</v>
      </c>
      <c r="AH25" s="274">
        <f>AF25^2/AE25</f>
        <v>2.8536936144901346</v>
      </c>
      <c r="AI25" s="274">
        <f>AG25/AH25</f>
        <v>1.0366283139083734</v>
      </c>
      <c r="AJ25" s="275">
        <v>-2.2083333333329733</v>
      </c>
      <c r="AK25" s="276">
        <v>4544.1533333333327</v>
      </c>
      <c r="AL25" s="276">
        <v>3054.3</v>
      </c>
      <c r="AM25" s="276">
        <v>3197.69</v>
      </c>
      <c r="AN25" s="276">
        <v>2892.26</v>
      </c>
      <c r="AO25" s="288">
        <v>3234.9949999999999</v>
      </c>
      <c r="AP25" s="277">
        <f>(AO25^2-AN25^2)/(2*AN25^2)</f>
        <v>0.12552197192103359</v>
      </c>
      <c r="AQ25" s="278"/>
      <c r="AR25" s="299">
        <v>6.7702789014264422</v>
      </c>
      <c r="AS25" s="278">
        <v>4.8291149101312882</v>
      </c>
      <c r="AT25" s="278">
        <v>2.5897647339320415</v>
      </c>
      <c r="AU25" s="278">
        <v>2.7211733204819497</v>
      </c>
      <c r="AV25" s="273">
        <v>3.3272833333333334</v>
      </c>
      <c r="AW25" s="274">
        <v>3.2474842849981052</v>
      </c>
      <c r="AX25" s="274">
        <v>6.2149999999999997E-2</v>
      </c>
      <c r="AY25" s="274">
        <v>6.0454166666666663E-2</v>
      </c>
      <c r="AZ25" s="274">
        <v>2.2911666666666664</v>
      </c>
      <c r="BA25" s="274">
        <v>1.024572574131879</v>
      </c>
      <c r="BB25" s="274"/>
      <c r="BC25" s="274"/>
      <c r="BD25" s="300"/>
      <c r="BE25" s="274"/>
      <c r="BF25" s="274"/>
      <c r="BG25" s="275"/>
      <c r="BH25" s="281">
        <v>95.344431109269763</v>
      </c>
      <c r="BI25" s="276">
        <v>173.70954389193841</v>
      </c>
      <c r="BJ25" s="276"/>
      <c r="BK25" s="282"/>
      <c r="BL25" s="283"/>
      <c r="BM25" s="276">
        <v>4740.1166666666668</v>
      </c>
      <c r="BN25" s="284">
        <v>2639.9966666666664</v>
      </c>
      <c r="BO25" s="282"/>
      <c r="BP25" s="272">
        <v>2.5830531038058178</v>
      </c>
      <c r="BQ25" s="273">
        <v>2.9645000000000001</v>
      </c>
      <c r="BR25" s="274">
        <v>2.7649430146548974</v>
      </c>
      <c r="BS25" s="274">
        <v>5.1999999999999991E-2</v>
      </c>
      <c r="BT25" s="274">
        <v>0.10746666666666665</v>
      </c>
      <c r="BU25" s="274">
        <v>2.0213999999999999</v>
      </c>
      <c r="BV25" s="280">
        <v>1.072173995734234</v>
      </c>
      <c r="BW25" s="281">
        <v>4461.3466666666664</v>
      </c>
      <c r="BX25" s="276">
        <v>2614.19</v>
      </c>
      <c r="BY25" s="276">
        <v>2861.85</v>
      </c>
      <c r="BZ25" s="276"/>
      <c r="CA25" s="285">
        <v>4.587762450783397</v>
      </c>
      <c r="CB25" s="274">
        <v>2.5925421703509035</v>
      </c>
      <c r="CC25" s="274">
        <v>2.7172008926146289</v>
      </c>
      <c r="CD25" s="273">
        <v>3.1895500000000001</v>
      </c>
      <c r="CE25" s="274">
        <v>3.0164965696136163</v>
      </c>
      <c r="CF25" s="274">
        <v>5.3383333333333331E-2</v>
      </c>
      <c r="CG25" s="274">
        <v>8.8683333333333336E-2</v>
      </c>
      <c r="CH25" s="274">
        <v>2.0255333333333332</v>
      </c>
      <c r="CI25" s="280">
        <v>1.0573690128242215</v>
      </c>
      <c r="CJ25" s="281">
        <v>4721.4666666666662</v>
      </c>
      <c r="CK25" s="284">
        <v>2784.36</v>
      </c>
      <c r="CL25" s="286">
        <v>2625.89</v>
      </c>
      <c r="CM25" s="286">
        <v>2731.1</v>
      </c>
      <c r="CN25" s="287">
        <f>(CM25^2-CL25^2)/(2*CL25^2)</f>
        <v>4.0869074405797075E-2</v>
      </c>
      <c r="CO25" s="288"/>
      <c r="CP25" s="288"/>
      <c r="CQ25" s="277"/>
      <c r="CR25" s="289"/>
      <c r="CS25" s="290"/>
      <c r="CT25" s="291"/>
      <c r="CU25" s="292"/>
      <c r="CV25" s="291"/>
      <c r="CW25" s="292"/>
      <c r="CX25" s="293"/>
      <c r="CY25" s="292"/>
      <c r="CZ25" s="291"/>
      <c r="DA25" s="292"/>
      <c r="DB25" s="291"/>
      <c r="DC25" s="292"/>
      <c r="DD25" s="291"/>
      <c r="DE25" s="292"/>
      <c r="DF25" s="291"/>
      <c r="DG25" s="292"/>
      <c r="DH25" s="291"/>
      <c r="DI25" s="292"/>
      <c r="DJ25" s="294"/>
      <c r="DK25" s="295"/>
      <c r="DL25" s="295">
        <v>20</v>
      </c>
      <c r="DM25" s="297">
        <f t="shared" si="2"/>
        <v>2.1232191454372882</v>
      </c>
    </row>
    <row r="26" spans="1:117" s="297" customFormat="1">
      <c r="A26" s="266" t="s">
        <v>42</v>
      </c>
      <c r="B26" s="958"/>
      <c r="C26" s="961"/>
      <c r="D26" s="266" t="s">
        <v>77</v>
      </c>
      <c r="E26" s="266" t="s">
        <v>79</v>
      </c>
      <c r="F26" s="267">
        <v>2411.98</v>
      </c>
      <c r="G26" s="268">
        <v>25.670000076293899</v>
      </c>
      <c r="H26" s="268">
        <v>27.530000686645501</v>
      </c>
      <c r="I26" s="268">
        <v>36.549999237060497</v>
      </c>
      <c r="J26" s="268">
        <v>4.2400676848646199</v>
      </c>
      <c r="K26" s="567">
        <v>0.41559570000000001</v>
      </c>
      <c r="L26" s="920">
        <f t="shared" si="0"/>
        <v>-0.38132895456032001</v>
      </c>
      <c r="M26" s="915">
        <v>2.6823429767751201</v>
      </c>
      <c r="N26" s="268">
        <v>2.5686098190196498</v>
      </c>
      <c r="O26" s="269">
        <v>0.2810588</v>
      </c>
      <c r="P26" s="105" t="s">
        <v>95</v>
      </c>
      <c r="Q26" s="266" t="s">
        <v>79</v>
      </c>
      <c r="R26" s="270" t="s">
        <v>115</v>
      </c>
      <c r="S26" s="95" t="s">
        <v>200</v>
      </c>
      <c r="T26" s="105" t="s">
        <v>95</v>
      </c>
      <c r="U26" s="271"/>
      <c r="V26" s="272">
        <v>2.5746156483598068</v>
      </c>
      <c r="W26" s="273">
        <v>2.6643916666666669</v>
      </c>
      <c r="X26" s="273">
        <v>4.0954666666666659</v>
      </c>
      <c r="Y26" s="681">
        <f t="shared" si="1"/>
        <v>0.53711134811886352</v>
      </c>
      <c r="Z26" s="274">
        <v>2.3608632508264629</v>
      </c>
      <c r="AA26" s="274">
        <v>5.4291666666666669E-2</v>
      </c>
      <c r="AB26" s="274">
        <v>6.0033333333333341E-2</v>
      </c>
      <c r="AC26" s="274">
        <v>2.1544416666666666</v>
      </c>
      <c r="AD26" s="274">
        <v>1.1286413763261587</v>
      </c>
      <c r="AE26" s="274"/>
      <c r="AF26" s="274"/>
      <c r="AG26" s="274"/>
      <c r="AH26" s="274"/>
      <c r="AI26" s="274"/>
      <c r="AJ26" s="275"/>
      <c r="AK26" s="276">
        <v>3037.0766666666664</v>
      </c>
      <c r="AL26" s="276">
        <v>1631.71</v>
      </c>
      <c r="AM26" s="276">
        <v>2008.48</v>
      </c>
      <c r="AN26" s="271"/>
      <c r="AO26" s="276"/>
      <c r="AP26" s="277"/>
      <c r="AQ26" s="278"/>
      <c r="AR26" s="299">
        <v>9.4154909300316731</v>
      </c>
      <c r="AS26" s="274">
        <v>5.8335690045248807</v>
      </c>
      <c r="AT26" s="274">
        <v>2.5398711488554704</v>
      </c>
      <c r="AU26" s="274">
        <v>2.6972150499975047</v>
      </c>
      <c r="AV26" s="273">
        <v>4.0954666666666659</v>
      </c>
      <c r="AW26" s="274">
        <v>3.4173954640903768</v>
      </c>
      <c r="AX26" s="274">
        <v>6.6883333333333336E-2</v>
      </c>
      <c r="AY26" s="274">
        <v>6.5716666666666673E-2</v>
      </c>
      <c r="AZ26" s="274">
        <v>2.41275</v>
      </c>
      <c r="BA26" s="274">
        <v>1.1984175404050799</v>
      </c>
      <c r="BB26" s="274">
        <v>3.8581116</v>
      </c>
      <c r="BC26" s="274">
        <v>3.1408170000000002</v>
      </c>
      <c r="BD26" s="300">
        <f>BB26</f>
        <v>3.8581116</v>
      </c>
      <c r="BE26" s="274">
        <f>(BC26^2)/BB26</f>
        <v>2.5568807878675677</v>
      </c>
      <c r="BF26" s="274">
        <f>BD26/BE26</f>
        <v>1.5089133675323423</v>
      </c>
      <c r="BG26" s="275">
        <v>5.1666666666670267</v>
      </c>
      <c r="BH26" s="281">
        <v>22.506670152556584</v>
      </c>
      <c r="BI26" s="276">
        <v>41.005262302590836</v>
      </c>
      <c r="BJ26" s="276"/>
      <c r="BK26" s="282"/>
      <c r="BL26" s="283"/>
      <c r="BM26" s="276">
        <v>3936.1333333333337</v>
      </c>
      <c r="BN26" s="284">
        <v>2041.84</v>
      </c>
      <c r="BO26" s="282"/>
      <c r="BP26" s="272">
        <v>2.5713905308237854</v>
      </c>
      <c r="BQ26" s="273">
        <v>2.8898666666666672</v>
      </c>
      <c r="BR26" s="274">
        <v>2.0681367930277443</v>
      </c>
      <c r="BS26" s="274">
        <v>0.14074999999999999</v>
      </c>
      <c r="BT26" s="274">
        <v>6.5583333333333327E-2</v>
      </c>
      <c r="BU26" s="274">
        <v>1.8753333333333335</v>
      </c>
      <c r="BV26" s="280">
        <v>1.3973285889063041</v>
      </c>
      <c r="BW26" s="281">
        <v>2724.7666666666664</v>
      </c>
      <c r="BX26" s="276">
        <v>1373.92</v>
      </c>
      <c r="BY26" s="276">
        <v>1782.6</v>
      </c>
      <c r="BZ26" s="276"/>
      <c r="CA26" s="285">
        <v>5.8473697613504054</v>
      </c>
      <c r="CB26" s="274">
        <v>2.5475251664362633</v>
      </c>
      <c r="CC26" s="274">
        <v>2.7057397759138815</v>
      </c>
      <c r="CD26" s="273">
        <v>3.7474166666666666</v>
      </c>
      <c r="CE26" s="274">
        <v>2.6865471865062598</v>
      </c>
      <c r="CF26" s="274">
        <v>9.7083333333333341E-2</v>
      </c>
      <c r="CG26" s="274">
        <v>8.8749999999999996E-2</v>
      </c>
      <c r="CH26" s="274">
        <v>1.9594499999999997</v>
      </c>
      <c r="CI26" s="280">
        <v>1.3948821317894</v>
      </c>
      <c r="CJ26" s="281">
        <v>3695.7100000000005</v>
      </c>
      <c r="CK26" s="284">
        <v>1950.68</v>
      </c>
      <c r="CL26" s="286">
        <v>1607.09</v>
      </c>
      <c r="CM26" s="286">
        <v>1928.96</v>
      </c>
      <c r="CN26" s="287">
        <f>(CM26^2-CL26^2)/(2*CL26^2)</f>
        <v>0.22033754398529967</v>
      </c>
      <c r="CO26" s="288"/>
      <c r="CP26" s="288"/>
      <c r="CQ26" s="277"/>
      <c r="CR26" s="289"/>
      <c r="CS26" s="290"/>
      <c r="CT26" s="291"/>
      <c r="CU26" s="292"/>
      <c r="CV26" s="291"/>
      <c r="CW26" s="292"/>
      <c r="CX26" s="293"/>
      <c r="CY26" s="292"/>
      <c r="CZ26" s="291"/>
      <c r="DA26" s="292"/>
      <c r="DB26" s="291"/>
      <c r="DC26" s="292"/>
      <c r="DD26" s="291"/>
      <c r="DE26" s="292"/>
      <c r="DF26" s="291"/>
      <c r="DG26" s="292"/>
      <c r="DH26" s="291"/>
      <c r="DI26" s="292"/>
      <c r="DJ26" s="294"/>
      <c r="DK26" s="295"/>
      <c r="DL26" s="296"/>
    </row>
    <row r="27" spans="1:117" s="297" customFormat="1">
      <c r="A27" s="266" t="s">
        <v>43</v>
      </c>
      <c r="B27" s="958"/>
      <c r="C27" s="961"/>
      <c r="D27" s="266" t="s">
        <v>80</v>
      </c>
      <c r="E27" s="266" t="s">
        <v>81</v>
      </c>
      <c r="F27" s="267">
        <v>2412.1</v>
      </c>
      <c r="G27" s="268">
        <v>25.649999618530199</v>
      </c>
      <c r="H27" s="268">
        <v>27.909999847412099</v>
      </c>
      <c r="I27" s="268">
        <v>37.049999237060497</v>
      </c>
      <c r="J27" s="268">
        <v>4.2269645630098198</v>
      </c>
      <c r="K27" s="567">
        <v>0.23588790000000001</v>
      </c>
      <c r="L27" s="920">
        <f t="shared" si="0"/>
        <v>-0.62729433591816397</v>
      </c>
      <c r="M27" s="915">
        <v>2.68582665073914</v>
      </c>
      <c r="N27" s="268">
        <v>2.5722977099885198</v>
      </c>
      <c r="O27" s="269">
        <v>0.13824620000000001</v>
      </c>
      <c r="P27" s="105" t="s">
        <v>95</v>
      </c>
      <c r="Q27" s="266" t="s">
        <v>81</v>
      </c>
      <c r="R27" s="270" t="s">
        <v>117</v>
      </c>
      <c r="S27" s="95" t="s">
        <v>201</v>
      </c>
      <c r="T27" s="105" t="s">
        <v>95</v>
      </c>
      <c r="U27" s="271"/>
      <c r="V27" s="272">
        <v>2.5759994521003473</v>
      </c>
      <c r="W27" s="273">
        <v>2.8368666666666664</v>
      </c>
      <c r="X27" s="273">
        <v>3.6466333333333338</v>
      </c>
      <c r="Y27" s="681">
        <f t="shared" si="1"/>
        <v>0.28544403449815553</v>
      </c>
      <c r="Z27" s="274">
        <v>2.2985824684162113</v>
      </c>
      <c r="AA27" s="274">
        <v>0.10653333333333333</v>
      </c>
      <c r="AB27" s="274">
        <v>5.6958333333333333E-2</v>
      </c>
      <c r="AC27" s="274">
        <v>2.0145666666666671</v>
      </c>
      <c r="AD27" s="274">
        <v>1.2353550590652289</v>
      </c>
      <c r="AE27" s="274">
        <v>2.8378947000000001</v>
      </c>
      <c r="AF27" s="274">
        <v>2.5208415</v>
      </c>
      <c r="AG27" s="274">
        <f>AE27</f>
        <v>2.8378947000000001</v>
      </c>
      <c r="AH27" s="274">
        <f>AF27^2/AE27</f>
        <v>2.2392098861604164</v>
      </c>
      <c r="AI27" s="274">
        <f>AG27/AH27</f>
        <v>1.2673643134302839</v>
      </c>
      <c r="AJ27" s="275">
        <v>3.875</v>
      </c>
      <c r="AK27" s="276">
        <v>3086.2333333333331</v>
      </c>
      <c r="AL27" s="276">
        <v>1723.37</v>
      </c>
      <c r="AM27" s="276">
        <v>2212.36</v>
      </c>
      <c r="AN27" s="276">
        <v>1565.27</v>
      </c>
      <c r="AO27" s="276">
        <v>2168.8249999999998</v>
      </c>
      <c r="AP27" s="277">
        <f>(AO27^2-AN27^2)/(2*AN27^2)</f>
        <v>0.45993207310005185</v>
      </c>
      <c r="AQ27" s="278"/>
      <c r="AR27" s="299">
        <v>9.4929958045936136</v>
      </c>
      <c r="AS27" s="274">
        <v>5.6865105471647919</v>
      </c>
      <c r="AT27" s="274">
        <v>2.5466367859835528</v>
      </c>
      <c r="AU27" s="274">
        <v>2.7001829756888474</v>
      </c>
      <c r="AV27" s="273">
        <v>3.6466333333333338</v>
      </c>
      <c r="AW27" s="274">
        <v>2.7669484273926934</v>
      </c>
      <c r="AX27" s="274">
        <v>8.716666666666667E-2</v>
      </c>
      <c r="AY27" s="274">
        <v>7.5433333333333338E-2</v>
      </c>
      <c r="AZ27" s="274">
        <v>2.4499166666666667</v>
      </c>
      <c r="BA27" s="274">
        <v>1.31792602176166</v>
      </c>
      <c r="BB27" s="274">
        <v>3.6817985000000002</v>
      </c>
      <c r="BC27" s="274">
        <v>3.2401325000000001</v>
      </c>
      <c r="BD27" s="300">
        <f>BB27</f>
        <v>3.6817985000000002</v>
      </c>
      <c r="BE27" s="274">
        <f>(BC27^2)/BB27</f>
        <v>2.8514484476964861</v>
      </c>
      <c r="BF27" s="274">
        <f>BD27/BE27</f>
        <v>1.2912028982934285</v>
      </c>
      <c r="BG27" s="275">
        <v>6.875</v>
      </c>
      <c r="BH27" s="281">
        <v>22.553051576832775</v>
      </c>
      <c r="BI27" s="276">
        <v>41.089765361262842</v>
      </c>
      <c r="BJ27" s="276"/>
      <c r="BK27" s="282"/>
      <c r="BL27" s="283"/>
      <c r="BM27" s="276">
        <v>3745.4333333333329</v>
      </c>
      <c r="BN27" s="284">
        <v>1996.8133333333335</v>
      </c>
      <c r="BO27" s="282"/>
      <c r="BP27" s="272">
        <v>2.5708861408363086</v>
      </c>
      <c r="BQ27" s="273">
        <v>2.6678999999999995</v>
      </c>
      <c r="BR27" s="274">
        <v>2.1028771543161291</v>
      </c>
      <c r="BS27" s="274">
        <v>0.1158</v>
      </c>
      <c r="BT27" s="274">
        <v>5.1541666666666666E-2</v>
      </c>
      <c r="BU27" s="274">
        <v>1.9710666666666667</v>
      </c>
      <c r="BV27" s="280">
        <v>1.2686903723901171</v>
      </c>
      <c r="BW27" s="281">
        <v>2768</v>
      </c>
      <c r="BX27" s="276">
        <v>1335.32</v>
      </c>
      <c r="BY27" s="276">
        <v>1815.16</v>
      </c>
      <c r="BZ27" s="276"/>
      <c r="CA27" s="285">
        <v>5.0793421290439325</v>
      </c>
      <c r="CB27" s="274">
        <v>2.5629077317910713</v>
      </c>
      <c r="CC27" s="274">
        <v>2.70005264320368</v>
      </c>
      <c r="CD27" s="273">
        <v>3.5400666666666663</v>
      </c>
      <c r="CE27" s="274">
        <v>2.8214817537177579</v>
      </c>
      <c r="CF27" s="274">
        <v>9.3449999999999991E-2</v>
      </c>
      <c r="CG27" s="274">
        <v>0.06</v>
      </c>
      <c r="CH27" s="274">
        <v>2.0659333333333332</v>
      </c>
      <c r="CI27" s="280">
        <v>1.2546835229404041</v>
      </c>
      <c r="CJ27" s="281">
        <v>3709.8800000000006</v>
      </c>
      <c r="CK27" s="284">
        <v>2001.8999999999999</v>
      </c>
      <c r="CL27" s="286">
        <v>1883.7</v>
      </c>
      <c r="CM27" s="286">
        <v>2239.39</v>
      </c>
      <c r="CN27" s="287">
        <f>(CM27^2-CL27^2)/(2*CL27^2)</f>
        <v>0.20665265962381255</v>
      </c>
      <c r="CO27" s="288"/>
      <c r="CP27" s="288"/>
      <c r="CQ27" s="277"/>
      <c r="CR27" s="289"/>
      <c r="CS27" s="290"/>
      <c r="CT27" s="291"/>
      <c r="CU27" s="292"/>
      <c r="CV27" s="291"/>
      <c r="CW27" s="292"/>
      <c r="CX27" s="293"/>
      <c r="CY27" s="292"/>
      <c r="CZ27" s="291"/>
      <c r="DA27" s="292"/>
      <c r="DB27" s="291"/>
      <c r="DC27" s="292"/>
      <c r="DD27" s="291"/>
      <c r="DE27" s="292"/>
      <c r="DF27" s="291"/>
      <c r="DG27" s="292"/>
      <c r="DH27" s="291"/>
      <c r="DI27" s="292"/>
      <c r="DJ27" s="294"/>
      <c r="DK27" s="295"/>
      <c r="DL27" s="296"/>
    </row>
    <row r="28" spans="1:117" s="374" customFormat="1">
      <c r="A28" s="344" t="s">
        <v>44</v>
      </c>
      <c r="B28" s="958"/>
      <c r="C28" s="961"/>
      <c r="D28" s="344" t="s">
        <v>23</v>
      </c>
      <c r="E28" s="344" t="s">
        <v>28</v>
      </c>
      <c r="F28" s="345">
        <v>1387.5</v>
      </c>
      <c r="G28" s="346">
        <v>25.629999160766602</v>
      </c>
      <c r="H28" s="346">
        <v>27.4699993133544</v>
      </c>
      <c r="I28" s="346">
        <v>33.419998168945298</v>
      </c>
      <c r="J28" s="346">
        <v>10.277476269307201</v>
      </c>
      <c r="K28" s="903">
        <v>0.1161938</v>
      </c>
      <c r="L28" s="920">
        <f t="shared" si="0"/>
        <v>-0.93481704490287054</v>
      </c>
      <c r="M28" s="916">
        <v>2.6330340983116498</v>
      </c>
      <c r="N28" s="346">
        <v>2.3624246436948999</v>
      </c>
      <c r="O28" s="347">
        <v>5.7984559999999997E-2</v>
      </c>
      <c r="P28" s="106" t="s">
        <v>94</v>
      </c>
      <c r="Q28" s="344" t="s">
        <v>28</v>
      </c>
      <c r="R28" s="348" t="s">
        <v>93</v>
      </c>
      <c r="S28" s="96" t="s">
        <v>186</v>
      </c>
      <c r="T28" s="106" t="s">
        <v>94</v>
      </c>
      <c r="U28" s="349"/>
      <c r="V28" s="350">
        <v>2.4038259765883092</v>
      </c>
      <c r="W28" s="351">
        <v>2.7767166666666667</v>
      </c>
      <c r="X28" s="351">
        <v>4.1091999999999995</v>
      </c>
      <c r="Y28" s="681">
        <f t="shared" si="1"/>
        <v>0.47987731313361681</v>
      </c>
      <c r="Z28" s="352">
        <v>2.6061162672560161</v>
      </c>
      <c r="AA28" s="352">
        <v>6.1333333333333337E-2</v>
      </c>
      <c r="AB28" s="352">
        <v>6.6733333333333339E-2</v>
      </c>
      <c r="AC28" s="352">
        <v>1.8623833333333333</v>
      </c>
      <c r="AD28" s="352">
        <v>1.0655854207148723</v>
      </c>
      <c r="AE28" s="352">
        <v>2.7821245999999999</v>
      </c>
      <c r="AF28" s="352">
        <v>2.6855682999999999</v>
      </c>
      <c r="AG28" s="352">
        <f>AE28</f>
        <v>2.7821245999999999</v>
      </c>
      <c r="AH28" s="352">
        <f>AF28^2/AE28</f>
        <v>2.592363078909151</v>
      </c>
      <c r="AI28" s="352">
        <f>AG28/AH28</f>
        <v>1.0732002097370941</v>
      </c>
      <c r="AJ28" s="353">
        <v>3.7083333333329733</v>
      </c>
      <c r="AK28" s="354">
        <v>3557.2666666666664</v>
      </c>
      <c r="AL28" s="354">
        <v>2302.1999999999998</v>
      </c>
      <c r="AM28" s="354">
        <v>2363.65</v>
      </c>
      <c r="AN28" s="364">
        <v>2179.23</v>
      </c>
      <c r="AO28" s="364">
        <v>2496.8199999999997</v>
      </c>
      <c r="AP28" s="355">
        <f>(AO28^2-AN28^2)/(2*AN28^2)</f>
        <v>0.15635430092302682</v>
      </c>
      <c r="AQ28" s="356"/>
      <c r="AR28" s="357">
        <v>15.68828881714118</v>
      </c>
      <c r="AS28" s="356">
        <v>10.473911870044446</v>
      </c>
      <c r="AT28" s="352">
        <v>2.3995242717016345</v>
      </c>
      <c r="AU28" s="352">
        <v>2.6802514460572642</v>
      </c>
      <c r="AV28" s="351">
        <v>4.1091999999999995</v>
      </c>
      <c r="AW28" s="352">
        <v>3.9030199423110208</v>
      </c>
      <c r="AX28" s="352">
        <v>6.3899999999999998E-2</v>
      </c>
      <c r="AY28" s="352">
        <v>8.4699999999999998E-2</v>
      </c>
      <c r="AZ28" s="352">
        <v>2.5686833333333334</v>
      </c>
      <c r="BA28" s="352">
        <v>1.0528257761262929</v>
      </c>
      <c r="BB28" s="352"/>
      <c r="BC28" s="352"/>
      <c r="BD28" s="352"/>
      <c r="BE28" s="352"/>
      <c r="BF28" s="352"/>
      <c r="BG28" s="358"/>
      <c r="BH28" s="359">
        <v>23.437543143502484</v>
      </c>
      <c r="BI28" s="354">
        <v>42.701234692349168</v>
      </c>
      <c r="BJ28" s="354"/>
      <c r="BK28" s="360"/>
      <c r="BL28" s="361"/>
      <c r="BM28" s="354">
        <v>3952.9300000000003</v>
      </c>
      <c r="BN28" s="362">
        <v>2094.7633333333338</v>
      </c>
      <c r="BO28" s="360"/>
      <c r="BP28" s="350">
        <v>2.3981454804401743</v>
      </c>
      <c r="BQ28" s="351">
        <v>2.7258000000000004</v>
      </c>
      <c r="BR28" s="352">
        <v>2.5968294144022956</v>
      </c>
      <c r="BS28" s="352">
        <v>4.1766666666666674E-2</v>
      </c>
      <c r="BT28" s="352">
        <v>4.3133333333333329E-2</v>
      </c>
      <c r="BU28" s="352">
        <v>1.8505833333333335</v>
      </c>
      <c r="BV28" s="358">
        <v>1.049664635221097</v>
      </c>
      <c r="BW28" s="359">
        <v>3250.1666666666665</v>
      </c>
      <c r="BX28" s="354">
        <v>2006.01</v>
      </c>
      <c r="BY28" s="354">
        <v>2101.1999999999998</v>
      </c>
      <c r="BZ28" s="354"/>
      <c r="CA28" s="363">
        <v>10.511988293122229</v>
      </c>
      <c r="CB28" s="352">
        <v>2.4024623503808482</v>
      </c>
      <c r="CC28" s="352">
        <v>2.6846750805574136</v>
      </c>
      <c r="CD28" s="351">
        <v>3.4415166666666663</v>
      </c>
      <c r="CE28" s="352">
        <v>3.2872519141270078</v>
      </c>
      <c r="CF28" s="352">
        <v>6.4816666666666675E-2</v>
      </c>
      <c r="CG28" s="352">
        <v>7.8866666666666654E-2</v>
      </c>
      <c r="CH28" s="352">
        <v>1.8669666666666667</v>
      </c>
      <c r="CI28" s="358">
        <v>1.0469281809150992</v>
      </c>
      <c r="CJ28" s="359">
        <v>3877.52</v>
      </c>
      <c r="CK28" s="362">
        <v>2152.8866666666668</v>
      </c>
      <c r="CL28" s="400">
        <v>1884.52</v>
      </c>
      <c r="CM28" s="400">
        <v>2109.19</v>
      </c>
      <c r="CN28" s="365">
        <f>(CM28^2-CL28^2)/(2*CL28^2)</f>
        <v>0.12632523465001191</v>
      </c>
      <c r="CO28" s="364">
        <v>2033.6906584992344</v>
      </c>
      <c r="CP28" s="364">
        <v>2088.050314465409</v>
      </c>
      <c r="CQ28" s="355">
        <f>(CP28^2-CO28^2)/(2*CO28^2)</f>
        <v>2.7086794430600084E-2</v>
      </c>
      <c r="CR28" s="366"/>
      <c r="CS28" s="367"/>
      <c r="CT28" s="368"/>
      <c r="CU28" s="369"/>
      <c r="CV28" s="368"/>
      <c r="CW28" s="369"/>
      <c r="CX28" s="370"/>
      <c r="CY28" s="369"/>
      <c r="CZ28" s="368"/>
      <c r="DA28" s="369"/>
      <c r="DB28" s="368"/>
      <c r="DC28" s="369"/>
      <c r="DD28" s="368"/>
      <c r="DE28" s="369"/>
      <c r="DF28" s="368"/>
      <c r="DG28" s="369"/>
      <c r="DH28" s="368"/>
      <c r="DI28" s="369"/>
      <c r="DJ28" s="371"/>
      <c r="DK28" s="372"/>
      <c r="DL28" s="373"/>
    </row>
    <row r="29" spans="1:117" s="374" customFormat="1">
      <c r="A29" s="344" t="s">
        <v>45</v>
      </c>
      <c r="B29" s="958"/>
      <c r="C29" s="961"/>
      <c r="D29" s="344" t="s">
        <v>23</v>
      </c>
      <c r="E29" s="344" t="s">
        <v>31</v>
      </c>
      <c r="F29" s="345">
        <v>1388.24</v>
      </c>
      <c r="G29" s="346">
        <v>25.579999923706001</v>
      </c>
      <c r="H29" s="346">
        <v>27.110000610351499</v>
      </c>
      <c r="I29" s="346">
        <v>33.009998321533203</v>
      </c>
      <c r="J29" s="346">
        <v>10.3538218766511</v>
      </c>
      <c r="K29" s="903">
        <v>0.28116849999999999</v>
      </c>
      <c r="L29" s="920">
        <f t="shared" si="0"/>
        <v>-0.55103333600807736</v>
      </c>
      <c r="M29" s="916">
        <v>2.6478329655775399</v>
      </c>
      <c r="N29" s="346">
        <v>2.3736810567303901</v>
      </c>
      <c r="O29" s="347">
        <v>0.1678277</v>
      </c>
      <c r="P29" s="106" t="s">
        <v>94</v>
      </c>
      <c r="Q29" s="344" t="s">
        <v>31</v>
      </c>
      <c r="R29" s="348" t="s">
        <v>97</v>
      </c>
      <c r="S29" s="96" t="s">
        <v>187</v>
      </c>
      <c r="T29" s="106" t="s">
        <v>94</v>
      </c>
      <c r="U29" s="349"/>
      <c r="V29" s="350">
        <v>2.3765348894586138</v>
      </c>
      <c r="W29" s="351">
        <v>3.0029999999999983</v>
      </c>
      <c r="X29" s="351">
        <v>4.3779166666666667</v>
      </c>
      <c r="Y29" s="681">
        <f t="shared" si="1"/>
        <v>0.45784770784770867</v>
      </c>
      <c r="Z29" s="352">
        <v>2.6026603333216016</v>
      </c>
      <c r="AA29" s="352">
        <v>6.2399999999999997E-2</v>
      </c>
      <c r="AB29" s="352">
        <v>9.7150000000000014E-2</v>
      </c>
      <c r="AC29" s="352">
        <v>1.895933333333335</v>
      </c>
      <c r="AD29" s="352">
        <v>1.1536004259602308</v>
      </c>
      <c r="AE29" s="352">
        <v>2.9374912000000002</v>
      </c>
      <c r="AF29" s="352">
        <v>2.8129841999999998</v>
      </c>
      <c r="AG29" s="352">
        <f>AE29</f>
        <v>2.9374912000000002</v>
      </c>
      <c r="AH29" s="352">
        <f>AF29^2/AE29</f>
        <v>2.6937544900388599</v>
      </c>
      <c r="AI29" s="352">
        <f>AG29/AH29</f>
        <v>1.0904821545031091</v>
      </c>
      <c r="AJ29" s="353">
        <v>5.4583333333329733</v>
      </c>
      <c r="AK29" s="354">
        <v>3320.7400000000002</v>
      </c>
      <c r="AL29" s="354">
        <v>2118.3200000000002</v>
      </c>
      <c r="AM29" s="354">
        <v>2170.23</v>
      </c>
      <c r="AN29" s="354">
        <v>2029.6999999999998</v>
      </c>
      <c r="AO29" s="354">
        <v>2340.7799999999997</v>
      </c>
      <c r="AP29" s="355">
        <f>(AO29^2-AN29^2)/(2*AN29^2)</f>
        <v>0.1650089604851038</v>
      </c>
      <c r="AQ29" s="356"/>
      <c r="AR29" s="357">
        <v>16.058287795992715</v>
      </c>
      <c r="AS29" s="356">
        <v>10.738858398161378</v>
      </c>
      <c r="AT29" s="352">
        <v>2.3747707452214328</v>
      </c>
      <c r="AU29" s="352">
        <v>2.6604754348923954</v>
      </c>
      <c r="AV29" s="351">
        <v>4.3779166666666667</v>
      </c>
      <c r="AW29" s="352">
        <v>4.0051422892040218</v>
      </c>
      <c r="AX29" s="352">
        <v>8.168333333333333E-2</v>
      </c>
      <c r="AY29" s="352">
        <v>9.3666666666666662E-2</v>
      </c>
      <c r="AZ29" s="352">
        <v>2.5478499999999999</v>
      </c>
      <c r="BA29" s="352">
        <v>1.093073941085057</v>
      </c>
      <c r="BB29" s="352"/>
      <c r="BC29" s="352"/>
      <c r="BD29" s="352"/>
      <c r="BE29" s="352"/>
      <c r="BF29" s="352"/>
      <c r="BG29" s="358"/>
      <c r="BH29" s="359">
        <v>20.446002932009282</v>
      </c>
      <c r="BI29" s="354">
        <v>37.250899736998491</v>
      </c>
      <c r="BJ29" s="354"/>
      <c r="BK29" s="360"/>
      <c r="BL29" s="361"/>
      <c r="BM29" s="354">
        <v>3898.4433333333332</v>
      </c>
      <c r="BN29" s="362">
        <v>2092.8766666666666</v>
      </c>
      <c r="BO29" s="360"/>
      <c r="BP29" s="350">
        <v>2.3737800190303386</v>
      </c>
      <c r="BQ29" s="351">
        <v>2.9880499999999999</v>
      </c>
      <c r="BR29" s="352">
        <v>2.6803099011060727</v>
      </c>
      <c r="BS29" s="352">
        <v>4.3799999999999999E-2</v>
      </c>
      <c r="BT29" s="352">
        <v>6.5449999999999994E-2</v>
      </c>
      <c r="BU29" s="352">
        <v>1.7536999999999998</v>
      </c>
      <c r="BV29" s="358">
        <v>1.1148151184931763</v>
      </c>
      <c r="BW29" s="359">
        <v>3264.4166666666665</v>
      </c>
      <c r="BX29" s="354">
        <v>1948.48</v>
      </c>
      <c r="BY29" s="354">
        <v>2169.9299999999998</v>
      </c>
      <c r="BZ29" s="354"/>
      <c r="CA29" s="363">
        <v>10.716279677711487</v>
      </c>
      <c r="CB29" s="352">
        <v>2.3830580035291149</v>
      </c>
      <c r="CC29" s="352">
        <v>2.669084570991175</v>
      </c>
      <c r="CD29" s="351">
        <v>3.7389666666666663</v>
      </c>
      <c r="CE29" s="352">
        <v>3.4049781324014057</v>
      </c>
      <c r="CF29" s="352">
        <v>7.6516666666666663E-2</v>
      </c>
      <c r="CG29" s="352">
        <v>0.10203333333333332</v>
      </c>
      <c r="CH29" s="352">
        <v>1.9350500000000002</v>
      </c>
      <c r="CI29" s="358">
        <v>1.0980883052043893</v>
      </c>
      <c r="CJ29" s="359">
        <v>3729.6366666666668</v>
      </c>
      <c r="CK29" s="362">
        <v>2058.64</v>
      </c>
      <c r="CL29" s="400">
        <v>1912.69</v>
      </c>
      <c r="CM29" s="400">
        <v>2195.25</v>
      </c>
      <c r="CN29" s="365">
        <f>(CM29^2-CL29^2)/(2*CL29^2)</f>
        <v>0.15864106012767323</v>
      </c>
      <c r="CO29" s="364">
        <v>1945.6758720930234</v>
      </c>
      <c r="CP29" s="364">
        <v>1940.0362318840578</v>
      </c>
      <c r="CQ29" s="355">
        <f>(CP29^2-CO29^2)/(2*CO29^2)</f>
        <v>-2.8943499264862025E-3</v>
      </c>
      <c r="CR29" s="366"/>
      <c r="CS29" s="367"/>
      <c r="CT29" s="368"/>
      <c r="CU29" s="369"/>
      <c r="CV29" s="368"/>
      <c r="CW29" s="369"/>
      <c r="CX29" s="370"/>
      <c r="CY29" s="369"/>
      <c r="CZ29" s="368"/>
      <c r="DA29" s="369"/>
      <c r="DB29" s="368"/>
      <c r="DC29" s="369"/>
      <c r="DD29" s="368"/>
      <c r="DE29" s="369"/>
      <c r="DF29" s="368"/>
      <c r="DG29" s="369"/>
      <c r="DH29" s="368"/>
      <c r="DI29" s="369"/>
      <c r="DJ29" s="371"/>
      <c r="DK29" s="372"/>
      <c r="DL29" s="373"/>
    </row>
    <row r="30" spans="1:117" s="374" customFormat="1">
      <c r="A30" s="344" t="s">
        <v>46</v>
      </c>
      <c r="B30" s="958"/>
      <c r="C30" s="961"/>
      <c r="D30" s="344" t="s">
        <v>23</v>
      </c>
      <c r="E30" s="344" t="s">
        <v>33</v>
      </c>
      <c r="F30" s="345">
        <v>1389.06</v>
      </c>
      <c r="G30" s="346">
        <v>25.639999389648398</v>
      </c>
      <c r="H30" s="346">
        <v>27.309999465942301</v>
      </c>
      <c r="I30" s="346">
        <v>36.490001678466797</v>
      </c>
      <c r="J30" s="346">
        <v>3.24191679066774</v>
      </c>
      <c r="K30" s="903">
        <v>2.9801979999999999E-2</v>
      </c>
      <c r="L30" s="920">
        <f t="shared" si="0"/>
        <v>-1.5257548810744768</v>
      </c>
      <c r="M30" s="916">
        <v>2.6773258132664299</v>
      </c>
      <c r="N30" s="346">
        <v>2.5905291381852602</v>
      </c>
      <c r="O30" s="347">
        <v>1.381367E-2</v>
      </c>
      <c r="P30" s="106" t="s">
        <v>94</v>
      </c>
      <c r="Q30" s="344" t="s">
        <v>33</v>
      </c>
      <c r="R30" s="348" t="s">
        <v>98</v>
      </c>
      <c r="S30" s="96" t="s">
        <v>188</v>
      </c>
      <c r="T30" s="106" t="s">
        <v>94</v>
      </c>
      <c r="U30" s="349"/>
      <c r="V30" s="350">
        <v>2.6060659556016126</v>
      </c>
      <c r="W30" s="351">
        <v>3.2986666666666666</v>
      </c>
      <c r="X30" s="351">
        <v>3.9135333333333331</v>
      </c>
      <c r="Y30" s="681">
        <f t="shared" si="1"/>
        <v>0.1863985448666127</v>
      </c>
      <c r="Z30" s="352">
        <v>3.3151886344428276</v>
      </c>
      <c r="AA30" s="352">
        <v>5.9249999999999997E-2</v>
      </c>
      <c r="AB30" s="352">
        <v>4.8333333333333332E-2</v>
      </c>
      <c r="AC30" s="352">
        <v>2.0941166666666668</v>
      </c>
      <c r="AD30" s="352">
        <v>0.99504851444326581</v>
      </c>
      <c r="AE30" s="352"/>
      <c r="AF30" s="352"/>
      <c r="AG30" s="352"/>
      <c r="AH30" s="352"/>
      <c r="AI30" s="352"/>
      <c r="AJ30" s="353"/>
      <c r="AK30" s="354">
        <v>4455.2566666666671</v>
      </c>
      <c r="AL30" s="354">
        <v>3004.83</v>
      </c>
      <c r="AM30" s="354">
        <v>3038.41</v>
      </c>
      <c r="AN30" s="349"/>
      <c r="AO30" s="354"/>
      <c r="AP30" s="355"/>
      <c r="AQ30" s="356"/>
      <c r="AR30" s="801">
        <v>5.3226156854225506</v>
      </c>
      <c r="AS30" s="352">
        <v>2.7345998848589699</v>
      </c>
      <c r="AT30" s="352">
        <v>2.5996461303577272</v>
      </c>
      <c r="AU30" s="352">
        <v>2.6727347312408245</v>
      </c>
      <c r="AV30" s="351">
        <v>3.9135333333333331</v>
      </c>
      <c r="AW30" s="352">
        <v>3.9454983391677891</v>
      </c>
      <c r="AX30" s="352">
        <v>4.8899999999999999E-2</v>
      </c>
      <c r="AY30" s="352">
        <v>4.53E-2</v>
      </c>
      <c r="AZ30" s="352">
        <v>2.2250166666666664</v>
      </c>
      <c r="BA30" s="352">
        <v>0.99189836033711309</v>
      </c>
      <c r="BB30" s="352"/>
      <c r="BC30" s="352"/>
      <c r="BD30" s="352"/>
      <c r="BE30" s="352"/>
      <c r="BF30" s="352"/>
      <c r="BG30" s="358"/>
      <c r="BH30" s="359">
        <v>93.325948291421213</v>
      </c>
      <c r="BI30" s="354">
        <v>170.03203776428271</v>
      </c>
      <c r="BJ30" s="354"/>
      <c r="BK30" s="360"/>
      <c r="BL30" s="361"/>
      <c r="BM30" s="354">
        <v>5049.4766666666665</v>
      </c>
      <c r="BN30" s="362">
        <v>2745.7599999999998</v>
      </c>
      <c r="BO30" s="360"/>
      <c r="BP30" s="350">
        <v>2.6030239820836867</v>
      </c>
      <c r="BQ30" s="351">
        <v>3.2637333333333327</v>
      </c>
      <c r="BR30" s="352">
        <v>3.2162076191716373</v>
      </c>
      <c r="BS30" s="352">
        <v>4.9533333333333332E-2</v>
      </c>
      <c r="BT30" s="352">
        <v>3.1050000000000001E-2</v>
      </c>
      <c r="BU30" s="352">
        <v>1.9734666666666667</v>
      </c>
      <c r="BV30" s="358">
        <v>1.0147769422217636</v>
      </c>
      <c r="BW30" s="359">
        <v>4341.71</v>
      </c>
      <c r="BX30" s="354">
        <v>2648.64</v>
      </c>
      <c r="BY30" s="354">
        <v>2873.82</v>
      </c>
      <c r="BZ30" s="354"/>
      <c r="CA30" s="363">
        <v>3.1221122720942414</v>
      </c>
      <c r="CB30" s="352">
        <v>2.5960364169579386</v>
      </c>
      <c r="CC30" s="352">
        <v>2.6796996485402809</v>
      </c>
      <c r="CD30" s="351">
        <v>3.7200833333333332</v>
      </c>
      <c r="CE30" s="352">
        <v>3.6711784599359341</v>
      </c>
      <c r="CF30" s="352">
        <v>9.2933333333333326E-2</v>
      </c>
      <c r="CG30" s="352">
        <v>6.1366666666666674E-2</v>
      </c>
      <c r="CH30" s="352">
        <v>1.9808666666666666</v>
      </c>
      <c r="CI30" s="358">
        <v>1.0133213010293847</v>
      </c>
      <c r="CJ30" s="359">
        <v>4927.8499999999995</v>
      </c>
      <c r="CK30" s="362">
        <v>2757.8233333333333</v>
      </c>
      <c r="CL30" s="364"/>
      <c r="CM30" s="364"/>
      <c r="CN30" s="365"/>
      <c r="CO30" s="364"/>
      <c r="CP30" s="364"/>
      <c r="CQ30" s="355"/>
      <c r="CR30" s="366"/>
      <c r="CS30" s="367"/>
      <c r="CT30" s="368"/>
      <c r="CU30" s="369"/>
      <c r="CV30" s="368"/>
      <c r="CW30" s="369"/>
      <c r="CX30" s="370"/>
      <c r="CY30" s="369"/>
      <c r="CZ30" s="368"/>
      <c r="DA30" s="369"/>
      <c r="DB30" s="368"/>
      <c r="DC30" s="369"/>
      <c r="DD30" s="368"/>
      <c r="DE30" s="369"/>
      <c r="DF30" s="368"/>
      <c r="DG30" s="369"/>
      <c r="DH30" s="368"/>
      <c r="DI30" s="369"/>
      <c r="DJ30" s="371"/>
      <c r="DK30" s="372"/>
      <c r="DL30" s="373"/>
    </row>
    <row r="31" spans="1:117" s="374" customFormat="1">
      <c r="A31" s="344" t="s">
        <v>47</v>
      </c>
      <c r="B31" s="958"/>
      <c r="C31" s="961"/>
      <c r="D31" s="344" t="s">
        <v>23</v>
      </c>
      <c r="E31" s="344" t="s">
        <v>34</v>
      </c>
      <c r="F31" s="345">
        <v>1389.11</v>
      </c>
      <c r="G31" s="346">
        <v>25.7000007629394</v>
      </c>
      <c r="H31" s="346">
        <v>27.440000534057599</v>
      </c>
      <c r="I31" s="346">
        <v>35.939998626708899</v>
      </c>
      <c r="J31" s="346">
        <v>3.7445259603368002</v>
      </c>
      <c r="K31" s="903">
        <v>4.9892440000000003E-2</v>
      </c>
      <c r="L31" s="920">
        <f t="shared" si="0"/>
        <v>-1.3019652562808319</v>
      </c>
      <c r="M31" s="916">
        <v>2.6261863528674301</v>
      </c>
      <c r="N31" s="346">
        <v>2.5278481231174799</v>
      </c>
      <c r="O31" s="347">
        <v>2.439933E-2</v>
      </c>
      <c r="P31" s="106" t="s">
        <v>94</v>
      </c>
      <c r="Q31" s="344" t="s">
        <v>34</v>
      </c>
      <c r="R31" s="348" t="s">
        <v>98</v>
      </c>
      <c r="S31" s="96" t="s">
        <v>188</v>
      </c>
      <c r="T31" s="106" t="s">
        <v>94</v>
      </c>
      <c r="U31" s="349"/>
      <c r="V31" s="350">
        <v>2.5854925360212246</v>
      </c>
      <c r="W31" s="351">
        <v>3.2876000000000003</v>
      </c>
      <c r="X31" s="351">
        <v>4.2732833333333335</v>
      </c>
      <c r="Y31" s="681">
        <f t="shared" si="1"/>
        <v>0.29981850995660458</v>
      </c>
      <c r="Z31" s="352">
        <v>3.2716291026920841</v>
      </c>
      <c r="AA31" s="352">
        <v>4.9000000000000002E-2</v>
      </c>
      <c r="AB31" s="352">
        <v>6.0916666666666668E-2</v>
      </c>
      <c r="AC31" s="352">
        <v>2.0413833333333331</v>
      </c>
      <c r="AD31" s="352">
        <v>1.004962702138253</v>
      </c>
      <c r="AE31" s="352"/>
      <c r="AF31" s="352"/>
      <c r="AG31" s="352"/>
      <c r="AH31" s="352"/>
      <c r="AI31" s="352"/>
      <c r="AJ31" s="353"/>
      <c r="AK31" s="354">
        <v>4200.55</v>
      </c>
      <c r="AL31" s="354">
        <v>2896.53</v>
      </c>
      <c r="AM31" s="354">
        <v>2835.58</v>
      </c>
      <c r="AN31" s="354"/>
      <c r="AO31" s="354"/>
      <c r="AP31" s="355"/>
      <c r="AQ31" s="356"/>
      <c r="AR31" s="801">
        <v>6.0590594239883337</v>
      </c>
      <c r="AS31" s="352">
        <v>3.4618672926719851</v>
      </c>
      <c r="AT31" s="352">
        <v>2.577936323451985</v>
      </c>
      <c r="AU31" s="352">
        <v>2.6703813831446723</v>
      </c>
      <c r="AV31" s="351">
        <v>4.2732833333333335</v>
      </c>
      <c r="AW31" s="352">
        <v>4.1015770627191426</v>
      </c>
      <c r="AX31" s="352">
        <v>6.3716666666666671E-2</v>
      </c>
      <c r="AY31" s="352">
        <v>5.3900000000000003E-2</v>
      </c>
      <c r="AZ31" s="352">
        <v>2.4149333333333334</v>
      </c>
      <c r="BA31" s="352">
        <v>1.0418634754360456</v>
      </c>
      <c r="BB31" s="352"/>
      <c r="BC31" s="352"/>
      <c r="BD31" s="352"/>
      <c r="BE31" s="352"/>
      <c r="BF31" s="352"/>
      <c r="BG31" s="358"/>
      <c r="BH31" s="359">
        <v>68.55672545463554</v>
      </c>
      <c r="BI31" s="354">
        <v>124.90459454104129</v>
      </c>
      <c r="BJ31" s="354"/>
      <c r="BK31" s="360"/>
      <c r="BL31" s="361"/>
      <c r="BM31" s="354">
        <v>4922.4966666666669</v>
      </c>
      <c r="BN31" s="362">
        <v>2672.51</v>
      </c>
      <c r="BO31" s="360"/>
      <c r="BP31" s="350">
        <v>2.5820198728991541</v>
      </c>
      <c r="BQ31" s="351">
        <v>3.2961666666666662</v>
      </c>
      <c r="BR31" s="352">
        <v>3.2134258637137418</v>
      </c>
      <c r="BS31" s="352">
        <v>4.7083333333333331E-2</v>
      </c>
      <c r="BT31" s="352">
        <v>3.635E-2</v>
      </c>
      <c r="BU31" s="352">
        <v>1.9781666666666666</v>
      </c>
      <c r="BV31" s="358">
        <v>1.0257484710903837</v>
      </c>
      <c r="BW31" s="359">
        <v>3983.8700000000003</v>
      </c>
      <c r="BX31" s="354">
        <v>2338.42</v>
      </c>
      <c r="BY31" s="354">
        <v>2692.2</v>
      </c>
      <c r="BZ31" s="354"/>
      <c r="CA31" s="363">
        <v>3.5180534628048918</v>
      </c>
      <c r="CB31" s="352">
        <v>2.5782005022601697</v>
      </c>
      <c r="CC31" s="352">
        <v>2.6722102888608679</v>
      </c>
      <c r="CD31" s="351">
        <v>3.8699333333333334</v>
      </c>
      <c r="CE31" s="352">
        <v>3.6835661320608453</v>
      </c>
      <c r="CF31" s="352">
        <v>8.9300000000000004E-2</v>
      </c>
      <c r="CG31" s="352">
        <v>9.6200000000000008E-2</v>
      </c>
      <c r="CH31" s="352">
        <v>1.9064833333333333</v>
      </c>
      <c r="CI31" s="358">
        <v>1.0505942324885644</v>
      </c>
      <c r="CJ31" s="359">
        <v>4572.07</v>
      </c>
      <c r="CK31" s="362">
        <v>2720.06</v>
      </c>
      <c r="CL31" s="364"/>
      <c r="CM31" s="364"/>
      <c r="CN31" s="365"/>
      <c r="CO31" s="364"/>
      <c r="CP31" s="364"/>
      <c r="CQ31" s="355"/>
      <c r="CR31" s="366"/>
      <c r="CS31" s="367"/>
      <c r="CT31" s="368"/>
      <c r="CU31" s="369"/>
      <c r="CV31" s="368"/>
      <c r="CW31" s="369"/>
      <c r="CX31" s="370"/>
      <c r="CY31" s="369"/>
      <c r="CZ31" s="368"/>
      <c r="DA31" s="369"/>
      <c r="DB31" s="368"/>
      <c r="DC31" s="369"/>
      <c r="DD31" s="368"/>
      <c r="DE31" s="369"/>
      <c r="DF31" s="368"/>
      <c r="DG31" s="369"/>
      <c r="DH31" s="368"/>
      <c r="DI31" s="369"/>
      <c r="DJ31" s="371"/>
      <c r="DK31" s="372"/>
      <c r="DL31" s="373"/>
    </row>
    <row r="32" spans="1:117" s="374" customFormat="1">
      <c r="A32" s="344" t="s">
        <v>48</v>
      </c>
      <c r="B32" s="958"/>
      <c r="C32" s="961"/>
      <c r="D32" s="344" t="s">
        <v>23</v>
      </c>
      <c r="E32" s="344" t="s">
        <v>37</v>
      </c>
      <c r="F32" s="345">
        <v>1390.05</v>
      </c>
      <c r="G32" s="346">
        <v>25.549999237060501</v>
      </c>
      <c r="H32" s="346">
        <v>26.899999618530199</v>
      </c>
      <c r="I32" s="346">
        <v>33.389999389648402</v>
      </c>
      <c r="J32" s="346">
        <v>9.4595382433634292</v>
      </c>
      <c r="K32" s="903">
        <v>0.14554800000000001</v>
      </c>
      <c r="L32" s="920">
        <f t="shared" si="0"/>
        <v>-0.8369937578990384</v>
      </c>
      <c r="M32" s="916">
        <v>2.67881321883866</v>
      </c>
      <c r="N32" s="346">
        <v>2.4254098579343402</v>
      </c>
      <c r="O32" s="347">
        <v>8.016972E-2</v>
      </c>
      <c r="P32" s="106" t="s">
        <v>94</v>
      </c>
      <c r="Q32" s="344" t="s">
        <v>37</v>
      </c>
      <c r="R32" s="348" t="s">
        <v>99</v>
      </c>
      <c r="S32" s="96" t="s">
        <v>190</v>
      </c>
      <c r="T32" s="106" t="s">
        <v>94</v>
      </c>
      <c r="U32" s="349"/>
      <c r="V32" s="350">
        <v>2.4243536400501591</v>
      </c>
      <c r="W32" s="351">
        <v>3.1079166666666667</v>
      </c>
      <c r="X32" s="351">
        <v>4.33</v>
      </c>
      <c r="Y32" s="681">
        <f t="shared" si="1"/>
        <v>0.39321624882692052</v>
      </c>
      <c r="Z32" s="352">
        <v>2.6874279805863601</v>
      </c>
      <c r="AA32" s="352">
        <v>4.3216666666666667E-2</v>
      </c>
      <c r="AB32" s="352">
        <v>4.8666666666666664E-2</v>
      </c>
      <c r="AC32" s="352">
        <v>1.9629499999999998</v>
      </c>
      <c r="AD32" s="352">
        <v>1.1562471647485857</v>
      </c>
      <c r="AE32" s="352">
        <v>3.1928038000000001</v>
      </c>
      <c r="AF32" s="352">
        <v>2.9678648999999999</v>
      </c>
      <c r="AG32" s="352">
        <f>AE32</f>
        <v>3.1928038000000001</v>
      </c>
      <c r="AH32" s="352">
        <f>AF32^2/AE32</f>
        <v>2.7587733592186305</v>
      </c>
      <c r="AI32" s="352">
        <f>AG32/AH32</f>
        <v>1.1573273278615031</v>
      </c>
      <c r="AJ32" s="353">
        <v>-3</v>
      </c>
      <c r="AK32" s="354">
        <v>3761.6</v>
      </c>
      <c r="AL32" s="354">
        <v>2333.7600000000002</v>
      </c>
      <c r="AM32" s="354">
        <v>2609.8200000000002</v>
      </c>
      <c r="AN32" s="354">
        <v>2343.91</v>
      </c>
      <c r="AO32" s="354">
        <v>2636.7200000000003</v>
      </c>
      <c r="AP32" s="355">
        <f>(AO32^2-AN32^2)/(2*AN32^2)</f>
        <v>0.13272670876478554</v>
      </c>
      <c r="AQ32" s="356"/>
      <c r="AR32" s="357">
        <v>13.868397757450577</v>
      </c>
      <c r="AS32" s="352">
        <v>9.3179832451046014</v>
      </c>
      <c r="AT32" s="352">
        <v>2.4230862928509023</v>
      </c>
      <c r="AU32" s="352">
        <v>2.6720692586715038</v>
      </c>
      <c r="AV32" s="351">
        <v>4.33</v>
      </c>
      <c r="AW32" s="352">
        <v>3.96662789325122</v>
      </c>
      <c r="AX32" s="352">
        <v>5.2416666666666667E-2</v>
      </c>
      <c r="AY32" s="352">
        <v>6.9266666666666671E-2</v>
      </c>
      <c r="AZ32" s="352">
        <v>2.3824333333333332</v>
      </c>
      <c r="BA32" s="352">
        <v>1.0916073089101748</v>
      </c>
      <c r="BB32" s="352"/>
      <c r="BC32" s="352"/>
      <c r="BD32" s="352"/>
      <c r="BE32" s="352"/>
      <c r="BF32" s="352"/>
      <c r="BG32" s="358"/>
      <c r="BH32" s="359">
        <v>26.525175818750558</v>
      </c>
      <c r="BI32" s="354">
        <v>48.326642044232166</v>
      </c>
      <c r="BJ32" s="354"/>
      <c r="BK32" s="360"/>
      <c r="BL32" s="361"/>
      <c r="BM32" s="354">
        <v>4173.3233333333337</v>
      </c>
      <c r="BN32" s="362">
        <v>2243.9866666666671</v>
      </c>
      <c r="BO32" s="360"/>
      <c r="BP32" s="350">
        <v>2.4189979902732719</v>
      </c>
      <c r="BQ32" s="351">
        <v>2.8878833333333329</v>
      </c>
      <c r="BR32" s="352">
        <v>3.2961587179624061</v>
      </c>
      <c r="BS32" s="352">
        <v>6.1399999999999996E-2</v>
      </c>
      <c r="BT32" s="352">
        <v>3.5975E-2</v>
      </c>
      <c r="BU32" s="352">
        <v>1.9087916666666649</v>
      </c>
      <c r="BV32" s="358">
        <v>0.87613600570743821</v>
      </c>
      <c r="BW32" s="359">
        <v>3632.4033333333332</v>
      </c>
      <c r="BX32" s="354">
        <v>2144.17</v>
      </c>
      <c r="BY32" s="354">
        <v>2535.4899999999998</v>
      </c>
      <c r="BZ32" s="354"/>
      <c r="CA32" s="363">
        <v>9.3188816473032894</v>
      </c>
      <c r="CB32" s="352">
        <v>2.4273673023519406</v>
      </c>
      <c r="CC32" s="352">
        <v>2.6768166807459259</v>
      </c>
      <c r="CD32" s="351">
        <v>3.7493999999999996</v>
      </c>
      <c r="CE32" s="352">
        <v>3.3606363924894653</v>
      </c>
      <c r="CF32" s="352">
        <v>5.4433333333333341E-2</v>
      </c>
      <c r="CG32" s="352">
        <v>6.2516666666666665E-2</v>
      </c>
      <c r="CH32" s="352">
        <v>1.8088666666666668</v>
      </c>
      <c r="CI32" s="358">
        <v>1.1156815442394674</v>
      </c>
      <c r="CJ32" s="359">
        <v>3919.6766666666667</v>
      </c>
      <c r="CK32" s="362">
        <v>2223.8266666666664</v>
      </c>
      <c r="CL32" s="400">
        <v>2152.4</v>
      </c>
      <c r="CM32" s="400">
        <v>2343.17</v>
      </c>
      <c r="CN32" s="365">
        <f>(CM32^2-CL32^2)/(2*CL32^2)</f>
        <v>9.2559048551396364E-2</v>
      </c>
      <c r="CO32" s="364"/>
      <c r="CP32" s="364"/>
      <c r="CQ32" s="355"/>
      <c r="CR32" s="366"/>
      <c r="CS32" s="367"/>
      <c r="CT32" s="368"/>
      <c r="CU32" s="369"/>
      <c r="CV32" s="368"/>
      <c r="CW32" s="369"/>
      <c r="CX32" s="370"/>
      <c r="CY32" s="369"/>
      <c r="CZ32" s="368"/>
      <c r="DA32" s="369"/>
      <c r="DB32" s="368"/>
      <c r="DC32" s="369"/>
      <c r="DD32" s="368"/>
      <c r="DE32" s="369"/>
      <c r="DF32" s="368"/>
      <c r="DG32" s="369"/>
      <c r="DH32" s="368"/>
      <c r="DI32" s="369"/>
      <c r="DJ32" s="371"/>
      <c r="DK32" s="372"/>
      <c r="DL32" s="373"/>
    </row>
    <row r="33" spans="1:116" s="374" customFormat="1">
      <c r="A33" s="344" t="s">
        <v>49</v>
      </c>
      <c r="B33" s="958"/>
      <c r="C33" s="961"/>
      <c r="D33" s="344" t="s">
        <v>23</v>
      </c>
      <c r="E33" s="344" t="s">
        <v>38</v>
      </c>
      <c r="F33" s="345">
        <v>1390.32</v>
      </c>
      <c r="G33" s="346">
        <v>25.620000839233398</v>
      </c>
      <c r="H33" s="346">
        <v>27.209999084472599</v>
      </c>
      <c r="I33" s="346">
        <v>35.840000152587798</v>
      </c>
      <c r="J33" s="346">
        <v>4.1837977654328702</v>
      </c>
      <c r="K33" s="903">
        <v>0.18050450000000001</v>
      </c>
      <c r="L33" s="920">
        <f t="shared" si="0"/>
        <v>-0.74351196660703478</v>
      </c>
      <c r="M33" s="916">
        <v>2.66996796622337</v>
      </c>
      <c r="N33" s="346">
        <v>2.55826190611474</v>
      </c>
      <c r="O33" s="347">
        <v>9.7783090000000003E-2</v>
      </c>
      <c r="P33" s="106" t="s">
        <v>94</v>
      </c>
      <c r="Q33" s="344" t="s">
        <v>38</v>
      </c>
      <c r="R33" s="348" t="s">
        <v>100</v>
      </c>
      <c r="S33" s="96" t="s">
        <v>191</v>
      </c>
      <c r="T33" s="106" t="s">
        <v>94</v>
      </c>
      <c r="U33" s="349"/>
      <c r="V33" s="350">
        <v>2.5710705467092674</v>
      </c>
      <c r="W33" s="351">
        <v>3.1905000000000001</v>
      </c>
      <c r="X33" s="351">
        <v>4.2846166666666665</v>
      </c>
      <c r="Y33" s="681">
        <f t="shared" si="1"/>
        <v>0.34292953037663887</v>
      </c>
      <c r="Z33" s="352">
        <v>2.8365567014873001</v>
      </c>
      <c r="AA33" s="352">
        <v>0.10023333333333334</v>
      </c>
      <c r="AB33" s="352">
        <v>0.11633333333333334</v>
      </c>
      <c r="AC33" s="352">
        <v>2.1251833333333332</v>
      </c>
      <c r="AD33" s="352">
        <v>1.1271736089796529</v>
      </c>
      <c r="AE33" s="352">
        <v>3.2038655</v>
      </c>
      <c r="AF33" s="352">
        <v>3.0726429999999998</v>
      </c>
      <c r="AG33" s="352">
        <f>AE33</f>
        <v>3.2038655</v>
      </c>
      <c r="AH33" s="352">
        <f>AF33^2/AE33</f>
        <v>2.9467950528662952</v>
      </c>
      <c r="AI33" s="352">
        <f>AG33/AH33</f>
        <v>1.0872373010412302</v>
      </c>
      <c r="AJ33" s="353">
        <v>22.333333333332973</v>
      </c>
      <c r="AK33" s="354">
        <v>3835.1200000000003</v>
      </c>
      <c r="AL33" s="354">
        <v>2435.33</v>
      </c>
      <c r="AM33" s="354">
        <v>2553.23</v>
      </c>
      <c r="AN33" s="364">
        <v>2066.895</v>
      </c>
      <c r="AO33" s="364">
        <v>2576.665</v>
      </c>
      <c r="AP33" s="355">
        <f>(AO33^2-AN33^2)/(2*AN33^2)</f>
        <v>0.27705022686717212</v>
      </c>
      <c r="AQ33" s="356"/>
      <c r="AR33" s="801">
        <v>6.9663742690058488</v>
      </c>
      <c r="AS33" s="352">
        <v>3.9378486750348509</v>
      </c>
      <c r="AT33" s="352">
        <v>2.564959594716548</v>
      </c>
      <c r="AU33" s="352">
        <v>2.6701042599385891</v>
      </c>
      <c r="AV33" s="351">
        <v>4.2846166666666665</v>
      </c>
      <c r="AW33" s="352">
        <v>3.9477773342228191</v>
      </c>
      <c r="AX33" s="352">
        <v>0.126</v>
      </c>
      <c r="AY33" s="352">
        <v>0.11626666666666666</v>
      </c>
      <c r="AZ33" s="352">
        <v>2.2698</v>
      </c>
      <c r="BA33" s="352">
        <v>1.0853237920801224</v>
      </c>
      <c r="BB33" s="352"/>
      <c r="BC33" s="352"/>
      <c r="BD33" s="352"/>
      <c r="BE33" s="352"/>
      <c r="BF33" s="352"/>
      <c r="BG33" s="358"/>
      <c r="BH33" s="359">
        <v>45.558273655803355</v>
      </c>
      <c r="BI33" s="354">
        <v>83.003347391983056</v>
      </c>
      <c r="BJ33" s="354"/>
      <c r="BK33" s="360"/>
      <c r="BL33" s="361"/>
      <c r="BM33" s="354">
        <v>4627.3300000000008</v>
      </c>
      <c r="BN33" s="362">
        <v>2457.5566666666668</v>
      </c>
      <c r="BO33" s="360"/>
      <c r="BP33" s="350">
        <v>2.5648047430303031</v>
      </c>
      <c r="BQ33" s="351">
        <v>3.1152499999999996</v>
      </c>
      <c r="BR33" s="352">
        <v>2.8221235335134516</v>
      </c>
      <c r="BS33" s="352">
        <v>0.11403333333333333</v>
      </c>
      <c r="BT33" s="352">
        <v>0.18490833333333334</v>
      </c>
      <c r="BU33" s="352">
        <v>1.9365666666666668</v>
      </c>
      <c r="BV33" s="358">
        <v>1.1038673406764781</v>
      </c>
      <c r="BW33" s="359">
        <v>3818.03</v>
      </c>
      <c r="BX33" s="354">
        <v>2091.31</v>
      </c>
      <c r="BY33" s="354">
        <v>2457.9699999999998</v>
      </c>
      <c r="BZ33" s="354"/>
      <c r="CA33" s="363">
        <v>3.9871821222369048</v>
      </c>
      <c r="CB33" s="352">
        <v>2.5663128944860714</v>
      </c>
      <c r="CC33" s="352">
        <v>2.6728857158981878</v>
      </c>
      <c r="CD33" s="351">
        <v>3.7939166666666666</v>
      </c>
      <c r="CE33" s="352">
        <v>3.6344616015404769</v>
      </c>
      <c r="CF33" s="352">
        <v>0.11720000000000001</v>
      </c>
      <c r="CG33" s="352">
        <v>0.12106666666666666</v>
      </c>
      <c r="CH33" s="352">
        <v>2.0302666666666664</v>
      </c>
      <c r="CI33" s="358">
        <v>1.0438730911501732</v>
      </c>
      <c r="CJ33" s="359">
        <v>4464.87</v>
      </c>
      <c r="CK33" s="362">
        <v>2401.2400000000002</v>
      </c>
      <c r="CL33" s="400">
        <v>2220.9899999999998</v>
      </c>
      <c r="CM33" s="400">
        <v>2665.87</v>
      </c>
      <c r="CN33" s="365">
        <f>(CM33^2-CL33^2)/(2*CL33^2)</f>
        <v>0.22036853147063354</v>
      </c>
      <c r="CO33" s="364">
        <v>2421.3636363636365</v>
      </c>
      <c r="CP33" s="364">
        <v>2596.0038986354775</v>
      </c>
      <c r="CQ33" s="355">
        <f>(CP33^2-CO33^2)/(2*CO33^2)</f>
        <v>7.4725746573494553E-2</v>
      </c>
      <c r="CR33" s="366"/>
      <c r="CS33" s="367"/>
      <c r="CT33" s="368"/>
      <c r="CU33" s="369"/>
      <c r="CV33" s="368"/>
      <c r="CW33" s="369"/>
      <c r="CX33" s="370"/>
      <c r="CY33" s="369"/>
      <c r="CZ33" s="368"/>
      <c r="DA33" s="369"/>
      <c r="DB33" s="368"/>
      <c r="DC33" s="369"/>
      <c r="DD33" s="368"/>
      <c r="DE33" s="369"/>
      <c r="DF33" s="368"/>
      <c r="DG33" s="369"/>
      <c r="DH33" s="368"/>
      <c r="DI33" s="369"/>
      <c r="DJ33" s="371"/>
      <c r="DK33" s="372"/>
      <c r="DL33" s="373"/>
    </row>
    <row r="34" spans="1:116" s="374" customFormat="1">
      <c r="A34" s="344" t="s">
        <v>50</v>
      </c>
      <c r="B34" s="958"/>
      <c r="C34" s="961"/>
      <c r="D34" s="344" t="s">
        <v>23</v>
      </c>
      <c r="E34" s="344" t="s">
        <v>39</v>
      </c>
      <c r="F34" s="345">
        <v>1390.51</v>
      </c>
      <c r="G34" s="346">
        <v>25.569999694824201</v>
      </c>
      <c r="H34" s="346">
        <v>27.149999618530199</v>
      </c>
      <c r="I34" s="346">
        <v>32.930000305175703</v>
      </c>
      <c r="J34" s="346">
        <v>10.9289549234761</v>
      </c>
      <c r="K34" s="903">
        <v>0.19985269999999999</v>
      </c>
      <c r="L34" s="920">
        <f t="shared" si="0"/>
        <v>-0.69928998006747278</v>
      </c>
      <c r="M34" s="916">
        <v>2.6566256457795001</v>
      </c>
      <c r="N34" s="346">
        <v>2.3662842264667501</v>
      </c>
      <c r="O34" s="347">
        <v>0.1182396</v>
      </c>
      <c r="P34" s="106" t="s">
        <v>94</v>
      </c>
      <c r="Q34" s="344" t="s">
        <v>39</v>
      </c>
      <c r="R34" s="348" t="s">
        <v>101</v>
      </c>
      <c r="S34" s="96" t="s">
        <v>186</v>
      </c>
      <c r="T34" s="106" t="s">
        <v>94</v>
      </c>
      <c r="U34" s="349"/>
      <c r="V34" s="350">
        <v>2.369121424564983</v>
      </c>
      <c r="W34" s="351">
        <v>2.6324166666666668</v>
      </c>
      <c r="X34" s="351">
        <v>3.7329500000000002</v>
      </c>
      <c r="Y34" s="681">
        <f t="shared" si="1"/>
        <v>0.41806958118332327</v>
      </c>
      <c r="Z34" s="352">
        <v>2.2622353024416926</v>
      </c>
      <c r="AA34" s="352">
        <v>5.3883333333333339E-2</v>
      </c>
      <c r="AB34" s="352">
        <v>4.3049999999999998E-2</v>
      </c>
      <c r="AC34" s="352">
        <v>1.8240999999999998</v>
      </c>
      <c r="AD34" s="352">
        <v>1.1636396981956767</v>
      </c>
      <c r="AE34" s="352">
        <v>2.6179535999999999</v>
      </c>
      <c r="AF34" s="352">
        <v>2.4249402</v>
      </c>
      <c r="AG34" s="352">
        <f>AE34</f>
        <v>2.6179535999999999</v>
      </c>
      <c r="AH34" s="352">
        <f>AF34^2/AE34</f>
        <v>2.2461570646538731</v>
      </c>
      <c r="AI34" s="352">
        <f>AG34/AH34</f>
        <v>1.1655256175967461</v>
      </c>
      <c r="AJ34" s="353">
        <v>-12.25</v>
      </c>
      <c r="AK34" s="354">
        <v>3261.9733333333334</v>
      </c>
      <c r="AL34" s="354">
        <v>1930.42</v>
      </c>
      <c r="AM34" s="354">
        <v>2198.7199999999998</v>
      </c>
      <c r="AN34" s="354">
        <v>1944.02</v>
      </c>
      <c r="AO34" s="354">
        <v>2275.5</v>
      </c>
      <c r="AP34" s="355">
        <f>(AO34^2-AN34^2)/(2*AN34^2)</f>
        <v>0.1850499307893026</v>
      </c>
      <c r="AQ34" s="356"/>
      <c r="AR34" s="357">
        <v>17.87668734038672</v>
      </c>
      <c r="AS34" s="356">
        <v>12.112464638300304</v>
      </c>
      <c r="AT34" s="352">
        <v>2.3525196463320626</v>
      </c>
      <c r="AU34" s="352">
        <v>2.6767386713602863</v>
      </c>
      <c r="AV34" s="351">
        <v>3.7329500000000002</v>
      </c>
      <c r="AW34" s="352">
        <v>3.4484717426047098</v>
      </c>
      <c r="AX34" s="352">
        <v>7.3237499999999997E-2</v>
      </c>
      <c r="AY34" s="352">
        <v>6.7722499999999991E-2</v>
      </c>
      <c r="AZ34" s="352">
        <v>2.459625</v>
      </c>
      <c r="BA34" s="352">
        <v>1.0824940085431634</v>
      </c>
      <c r="BB34" s="352"/>
      <c r="BC34" s="352"/>
      <c r="BD34" s="352"/>
      <c r="BE34" s="352"/>
      <c r="BF34" s="352"/>
      <c r="BG34" s="358"/>
      <c r="BH34" s="359">
        <v>14.648783952401354</v>
      </c>
      <c r="BI34" s="354">
        <v>26.688853762490872</v>
      </c>
      <c r="BJ34" s="354"/>
      <c r="BK34" s="360"/>
      <c r="BL34" s="361"/>
      <c r="BM34" s="354">
        <v>3487.5333333333328</v>
      </c>
      <c r="BN34" s="362">
        <v>1907.2600000000002</v>
      </c>
      <c r="BO34" s="360"/>
      <c r="BP34" s="350">
        <v>2.3644649115477758</v>
      </c>
      <c r="BQ34" s="351">
        <v>2.5282833333333334</v>
      </c>
      <c r="BR34" s="352">
        <v>2.1724072170181348</v>
      </c>
      <c r="BS34" s="352">
        <v>3.175E-2</v>
      </c>
      <c r="BT34" s="352">
        <v>2.8333333333333335E-2</v>
      </c>
      <c r="BU34" s="352">
        <v>1.7790166666666665</v>
      </c>
      <c r="BV34" s="358">
        <v>1.1638164859365903</v>
      </c>
      <c r="BW34" s="359">
        <v>2916.3933333333334</v>
      </c>
      <c r="BX34" s="354">
        <v>1707.78</v>
      </c>
      <c r="BY34" s="354">
        <v>2002.41</v>
      </c>
      <c r="BZ34" s="354"/>
      <c r="CA34" s="363">
        <v>11.698539573450864</v>
      </c>
      <c r="CB34" s="352">
        <v>2.3711815392372917</v>
      </c>
      <c r="CC34" s="352">
        <v>2.6853253930150864</v>
      </c>
      <c r="CD34" s="351">
        <v>3.3046500000000005</v>
      </c>
      <c r="CE34" s="352">
        <v>2.8928778156873221</v>
      </c>
      <c r="CF34" s="352">
        <v>7.1933333333333335E-2</v>
      </c>
      <c r="CG34" s="352">
        <v>6.6516666666666668E-2</v>
      </c>
      <c r="CH34" s="352">
        <v>1.9576</v>
      </c>
      <c r="CI34" s="358">
        <v>1.142339984799823</v>
      </c>
      <c r="CJ34" s="359">
        <v>3431.4533333333334</v>
      </c>
      <c r="CK34" s="362">
        <v>1880.3100000000002</v>
      </c>
      <c r="CL34" s="400">
        <v>1533.84</v>
      </c>
      <c r="CM34" s="400">
        <v>1840.62</v>
      </c>
      <c r="CN34" s="365">
        <f>(CM34^2-CL34^2)/(2*CL34^2)</f>
        <v>0.22000938823276278</v>
      </c>
      <c r="CO34" s="364">
        <v>1477.1847345132746</v>
      </c>
      <c r="CP34" s="364">
        <v>1646.578298397041</v>
      </c>
      <c r="CQ34" s="355">
        <f>(CP34^2-CO34^2)/(2*CO34^2)</f>
        <v>0.12124821922973417</v>
      </c>
      <c r="CR34" s="366"/>
      <c r="CS34" s="367"/>
      <c r="CT34" s="368"/>
      <c r="CU34" s="369"/>
      <c r="CV34" s="368"/>
      <c r="CW34" s="369"/>
      <c r="CX34" s="370"/>
      <c r="CY34" s="369"/>
      <c r="CZ34" s="368"/>
      <c r="DA34" s="369"/>
      <c r="DB34" s="368"/>
      <c r="DC34" s="369"/>
      <c r="DD34" s="368"/>
      <c r="DE34" s="369"/>
      <c r="DF34" s="368"/>
      <c r="DG34" s="369"/>
      <c r="DH34" s="368"/>
      <c r="DI34" s="369"/>
      <c r="DJ34" s="371"/>
      <c r="DK34" s="372"/>
      <c r="DL34" s="373"/>
    </row>
    <row r="35" spans="1:116" s="374" customFormat="1">
      <c r="A35" s="344" t="s">
        <v>51</v>
      </c>
      <c r="B35" s="958"/>
      <c r="C35" s="961"/>
      <c r="D35" s="344" t="s">
        <v>23</v>
      </c>
      <c r="E35" s="344" t="s">
        <v>41</v>
      </c>
      <c r="F35" s="345">
        <v>1391.02</v>
      </c>
      <c r="G35" s="346">
        <v>25.75</v>
      </c>
      <c r="H35" s="346">
        <v>26.030000686645501</v>
      </c>
      <c r="I35" s="346">
        <v>31.639999389648398</v>
      </c>
      <c r="J35" s="346">
        <v>10.756559760014399</v>
      </c>
      <c r="K35" s="903">
        <v>0.19894829999999999</v>
      </c>
      <c r="L35" s="920">
        <f t="shared" si="0"/>
        <v>-0.70125976751921937</v>
      </c>
      <c r="M35" s="916">
        <v>2.6202249517756702</v>
      </c>
      <c r="N35" s="346">
        <v>2.3383788889911101</v>
      </c>
      <c r="O35" s="347">
        <v>0.1089099</v>
      </c>
      <c r="P35" s="106" t="s">
        <v>94</v>
      </c>
      <c r="Q35" s="344" t="s">
        <v>41</v>
      </c>
      <c r="R35" s="348" t="s">
        <v>192</v>
      </c>
      <c r="S35" s="96" t="s">
        <v>193</v>
      </c>
      <c r="T35" s="106" t="s">
        <v>94</v>
      </c>
      <c r="U35" s="349"/>
      <c r="V35" s="350">
        <v>2.3724446461426623</v>
      </c>
      <c r="W35" s="351">
        <v>2.9694833333333337</v>
      </c>
      <c r="X35" s="351">
        <v>4.434333333333333</v>
      </c>
      <c r="Y35" s="681">
        <f t="shared" si="1"/>
        <v>0.49330130381828458</v>
      </c>
      <c r="Z35" s="352">
        <v>3.0144355459999304</v>
      </c>
      <c r="AA35" s="352">
        <v>5.896666666666666E-2</v>
      </c>
      <c r="AB35" s="352">
        <v>4.8750000000000002E-2</v>
      </c>
      <c r="AC35" s="352">
        <v>1.9673500000000002</v>
      </c>
      <c r="AD35" s="352">
        <v>0.98532313144814876</v>
      </c>
      <c r="AE35" s="352"/>
      <c r="AF35" s="352"/>
      <c r="AG35" s="352"/>
      <c r="AH35" s="352"/>
      <c r="AI35" s="352"/>
      <c r="AJ35" s="353"/>
      <c r="AK35" s="354">
        <v>3656.646666666667</v>
      </c>
      <c r="AL35" s="354">
        <v>2320.92</v>
      </c>
      <c r="AM35" s="354">
        <v>2409.54</v>
      </c>
      <c r="AN35" s="354"/>
      <c r="AO35" s="354"/>
      <c r="AP35" s="355"/>
      <c r="AQ35" s="356"/>
      <c r="AR35" s="357">
        <v>16.9297225452733</v>
      </c>
      <c r="AS35" s="356">
        <v>10.617980534721768</v>
      </c>
      <c r="AT35" s="352">
        <v>2.3740340569662881</v>
      </c>
      <c r="AU35" s="352">
        <v>2.656053276899295</v>
      </c>
      <c r="AV35" s="351">
        <v>4.434333333333333</v>
      </c>
      <c r="AW35" s="352">
        <v>4.34941053396477</v>
      </c>
      <c r="AX35" s="352">
        <v>7.4783333333333341E-2</v>
      </c>
      <c r="AY35" s="352">
        <v>6.6900000000000001E-2</v>
      </c>
      <c r="AZ35" s="352">
        <v>2.7355</v>
      </c>
      <c r="BA35" s="352">
        <v>1.0195251284525562</v>
      </c>
      <c r="BB35" s="352"/>
      <c r="BC35" s="352"/>
      <c r="BD35" s="352"/>
      <c r="BE35" s="352"/>
      <c r="BF35" s="352"/>
      <c r="BG35" s="358"/>
      <c r="BH35" s="359">
        <v>21.683261336891455</v>
      </c>
      <c r="BI35" s="354">
        <v>39.505080612462898</v>
      </c>
      <c r="BJ35" s="354"/>
      <c r="BK35" s="360"/>
      <c r="BL35" s="361"/>
      <c r="BM35" s="354">
        <v>3955.22</v>
      </c>
      <c r="BN35" s="362">
        <v>2120.67</v>
      </c>
      <c r="BO35" s="360"/>
      <c r="BP35" s="350">
        <v>2.3697747626676624</v>
      </c>
      <c r="BQ35" s="351">
        <v>3.0026250000000001</v>
      </c>
      <c r="BR35" s="352">
        <v>3.0855903186794884</v>
      </c>
      <c r="BS35" s="352">
        <v>3.5125000000000003E-2</v>
      </c>
      <c r="BT35" s="352">
        <v>3.4974999999999999E-2</v>
      </c>
      <c r="BU35" s="352">
        <v>1.823925</v>
      </c>
      <c r="BV35" s="802">
        <f>BQ35/BR35</f>
        <v>0.9731120109571143</v>
      </c>
      <c r="BW35" s="359">
        <v>3347.7233333333334</v>
      </c>
      <c r="BX35" s="354">
        <v>2074</v>
      </c>
      <c r="BY35" s="354">
        <v>2163.0100000000002</v>
      </c>
      <c r="BZ35" s="354"/>
      <c r="CA35" s="363">
        <v>10.84242358786048</v>
      </c>
      <c r="CB35" s="352">
        <v>2.3759620644287129</v>
      </c>
      <c r="CC35" s="352">
        <v>2.6649020308107056</v>
      </c>
      <c r="CD35" s="351">
        <v>3.7055333333333338</v>
      </c>
      <c r="CE35" s="352">
        <v>3.7358952738097377</v>
      </c>
      <c r="CF35" s="352">
        <v>8.1083333333333327E-2</v>
      </c>
      <c r="CG35" s="352">
        <v>6.7383333333333337E-2</v>
      </c>
      <c r="CH35" s="352">
        <v>2.0305833333333334</v>
      </c>
      <c r="CI35" s="358">
        <v>0.99187291445527004</v>
      </c>
      <c r="CJ35" s="359">
        <v>3916.26</v>
      </c>
      <c r="CK35" s="362">
        <v>2127.4266666666663</v>
      </c>
      <c r="CL35" s="364"/>
      <c r="CM35" s="364"/>
      <c r="CN35" s="365"/>
      <c r="CO35" s="364"/>
      <c r="CP35" s="364"/>
      <c r="CQ35" s="355"/>
      <c r="CR35" s="366"/>
      <c r="CS35" s="367"/>
      <c r="CT35" s="368"/>
      <c r="CU35" s="369"/>
      <c r="CV35" s="368"/>
      <c r="CW35" s="369"/>
      <c r="CX35" s="370"/>
      <c r="CY35" s="369"/>
      <c r="CZ35" s="368"/>
      <c r="DA35" s="369"/>
      <c r="DB35" s="368"/>
      <c r="DC35" s="369"/>
      <c r="DD35" s="368"/>
      <c r="DE35" s="369"/>
      <c r="DF35" s="368"/>
      <c r="DG35" s="369"/>
      <c r="DH35" s="368"/>
      <c r="DI35" s="369"/>
      <c r="DJ35" s="371"/>
      <c r="DK35" s="372"/>
      <c r="DL35" s="373"/>
    </row>
    <row r="36" spans="1:116" s="374" customFormat="1">
      <c r="A36" s="344" t="s">
        <v>52</v>
      </c>
      <c r="B36" s="958"/>
      <c r="C36" s="961"/>
      <c r="D36" s="344" t="s">
        <v>23</v>
      </c>
      <c r="E36" s="344" t="s">
        <v>42</v>
      </c>
      <c r="F36" s="345">
        <v>1391.22</v>
      </c>
      <c r="G36" s="346">
        <v>25.590000152587798</v>
      </c>
      <c r="H36" s="346">
        <v>27.7199993133544</v>
      </c>
      <c r="I36" s="346">
        <v>33.919998168945298</v>
      </c>
      <c r="J36" s="346">
        <v>10.1124921391112</v>
      </c>
      <c r="K36" s="903">
        <v>0.24893480000000001</v>
      </c>
      <c r="L36" s="920">
        <f t="shared" si="0"/>
        <v>-0.60391438667174457</v>
      </c>
      <c r="M36" s="916">
        <v>2.6517322801611498</v>
      </c>
      <c r="N36" s="346">
        <v>2.3835760617795798</v>
      </c>
      <c r="O36" s="347">
        <v>0.14512630000000001</v>
      </c>
      <c r="P36" s="106" t="s">
        <v>94</v>
      </c>
      <c r="Q36" s="344" t="s">
        <v>42</v>
      </c>
      <c r="R36" s="348" t="s">
        <v>101</v>
      </c>
      <c r="S36" s="96" t="s">
        <v>186</v>
      </c>
      <c r="T36" s="106" t="s">
        <v>94</v>
      </c>
      <c r="U36" s="349"/>
      <c r="V36" s="350">
        <v>2.3909523492146043</v>
      </c>
      <c r="W36" s="351">
        <v>2.9045166666666669</v>
      </c>
      <c r="X36" s="351">
        <v>4.1959666666666671</v>
      </c>
      <c r="Y36" s="681">
        <f t="shared" si="1"/>
        <v>0.44463507984690515</v>
      </c>
      <c r="Z36" s="352">
        <v>2.3464021039702416</v>
      </c>
      <c r="AA36" s="352">
        <v>5.8883333333333336E-2</v>
      </c>
      <c r="AB36" s="352">
        <v>5.135E-2</v>
      </c>
      <c r="AC36" s="352">
        <v>1.9390166666666668</v>
      </c>
      <c r="AD36" s="352">
        <v>1.2378968391973162</v>
      </c>
      <c r="AE36" s="352">
        <v>2.8933018000000001</v>
      </c>
      <c r="AF36" s="352">
        <v>2.6286968000000002</v>
      </c>
      <c r="AG36" s="352">
        <f>AE36</f>
        <v>2.8933018000000001</v>
      </c>
      <c r="AH36" s="352">
        <f>AF36^2/AE36</f>
        <v>2.3882910750376061</v>
      </c>
      <c r="AI36" s="352">
        <f>AG36/AH36</f>
        <v>1.2114527539129385</v>
      </c>
      <c r="AJ36" s="353">
        <v>0.66666666666702667</v>
      </c>
      <c r="AK36" s="354">
        <v>3350.4333333333329</v>
      </c>
      <c r="AL36" s="354">
        <v>2012.79</v>
      </c>
      <c r="AM36" s="354">
        <v>2302.0300000000002</v>
      </c>
      <c r="AN36" s="354">
        <v>1907.0149999999999</v>
      </c>
      <c r="AO36" s="354">
        <v>2351.6499999999996</v>
      </c>
      <c r="AP36" s="355">
        <f>(AO36^2-AN36^2)/(2*AN36^2)</f>
        <v>0.26033880698845985</v>
      </c>
      <c r="AQ36" s="356"/>
      <c r="AR36" s="357">
        <v>14.482906594192531</v>
      </c>
      <c r="AS36" s="356">
        <v>10.20831999772404</v>
      </c>
      <c r="AT36" s="352">
        <v>2.3869721661255028</v>
      </c>
      <c r="AU36" s="352">
        <v>2.6583444769771543</v>
      </c>
      <c r="AV36" s="351">
        <v>4.1959666666666671</v>
      </c>
      <c r="AW36" s="352">
        <v>3.8802404293673547</v>
      </c>
      <c r="AX36" s="352">
        <v>5.1133333333333336E-2</v>
      </c>
      <c r="AY36" s="352">
        <v>4.8716666666666665E-2</v>
      </c>
      <c r="AZ36" s="352">
        <v>2.5938499999999998</v>
      </c>
      <c r="BA36" s="352">
        <v>1.0813676995141224</v>
      </c>
      <c r="BB36" s="352"/>
      <c r="BC36" s="352"/>
      <c r="BD36" s="352"/>
      <c r="BE36" s="352"/>
      <c r="BF36" s="352"/>
      <c r="BG36" s="358"/>
      <c r="BH36" s="359">
        <v>19.106213001363994</v>
      </c>
      <c r="BI36" s="354">
        <v>34.809915034948311</v>
      </c>
      <c r="BJ36" s="354"/>
      <c r="BK36" s="360"/>
      <c r="BL36" s="361"/>
      <c r="BM36" s="354">
        <v>3806.51</v>
      </c>
      <c r="BN36" s="362">
        <v>2032.9533333333331</v>
      </c>
      <c r="BO36" s="360"/>
      <c r="BP36" s="350">
        <v>2.3876182963312016</v>
      </c>
      <c r="BQ36" s="351">
        <v>2.8637416666666664</v>
      </c>
      <c r="BR36" s="352">
        <v>2.3365499899606874</v>
      </c>
      <c r="BS36" s="352">
        <v>3.5333333333333335E-2</v>
      </c>
      <c r="BT36" s="352">
        <v>3.4849999999999999E-2</v>
      </c>
      <c r="BU36" s="352">
        <v>1.8090833333333334</v>
      </c>
      <c r="BV36" s="802">
        <f>BQ36/BR36</f>
        <v>1.2256282463337533</v>
      </c>
      <c r="BW36" s="359">
        <v>3127.8266666666664</v>
      </c>
      <c r="BX36" s="354">
        <v>1751.01</v>
      </c>
      <c r="BY36" s="354">
        <v>2073.85</v>
      </c>
      <c r="BZ36" s="354"/>
      <c r="CA36" s="363">
        <v>10.424601650110663</v>
      </c>
      <c r="CB36" s="352">
        <v>2.3913005927226827</v>
      </c>
      <c r="CC36" s="352">
        <v>2.6695952647422829</v>
      </c>
      <c r="CD36" s="351">
        <v>3.8838000000000004</v>
      </c>
      <c r="CE36" s="352">
        <v>3.3581984403161851</v>
      </c>
      <c r="CF36" s="352">
        <v>8.8616666666666663E-2</v>
      </c>
      <c r="CG36" s="352">
        <v>6.196666666666667E-2</v>
      </c>
      <c r="CH36" s="352">
        <v>2.0179333333333331</v>
      </c>
      <c r="CI36" s="358">
        <v>1.1565129544978074</v>
      </c>
      <c r="CJ36" s="359">
        <v>3608.2366666666671</v>
      </c>
      <c r="CK36" s="362">
        <v>1993.1266666666668</v>
      </c>
      <c r="CL36" s="400">
        <v>1743.98</v>
      </c>
      <c r="CM36" s="400">
        <v>1940.71</v>
      </c>
      <c r="CN36" s="365">
        <f>(CM36^2-CL36^2)/(2*CL36^2)</f>
        <v>0.1191676984724095</v>
      </c>
      <c r="CO36" s="364">
        <v>1848.3717774762549</v>
      </c>
      <c r="CP36" s="364">
        <v>2012.1861152141803</v>
      </c>
      <c r="CQ36" s="355">
        <f>(CP36^2-CO36^2)/(2*CO36^2)</f>
        <v>9.2553602324967593E-2</v>
      </c>
      <c r="CR36" s="366"/>
      <c r="CS36" s="367"/>
      <c r="CT36" s="368"/>
      <c r="CU36" s="369"/>
      <c r="CV36" s="368"/>
      <c r="CW36" s="369"/>
      <c r="CX36" s="370"/>
      <c r="CY36" s="369"/>
      <c r="CZ36" s="368"/>
      <c r="DA36" s="369"/>
      <c r="DB36" s="368"/>
      <c r="DC36" s="369"/>
      <c r="DD36" s="368"/>
      <c r="DE36" s="369"/>
      <c r="DF36" s="368"/>
      <c r="DG36" s="369"/>
      <c r="DH36" s="368"/>
      <c r="DI36" s="369"/>
      <c r="DJ36" s="371"/>
      <c r="DK36" s="372"/>
      <c r="DL36" s="373"/>
    </row>
    <row r="37" spans="1:116" s="374" customFormat="1">
      <c r="A37" s="344" t="s">
        <v>53</v>
      </c>
      <c r="B37" s="958"/>
      <c r="C37" s="961"/>
      <c r="D37" s="344" t="s">
        <v>23</v>
      </c>
      <c r="E37" s="344" t="s">
        <v>45</v>
      </c>
      <c r="F37" s="345">
        <v>1392.39</v>
      </c>
      <c r="G37" s="346">
        <v>25.7299995422363</v>
      </c>
      <c r="H37" s="346">
        <v>27.840000152587798</v>
      </c>
      <c r="I37" s="346">
        <v>33.029998779296797</v>
      </c>
      <c r="J37" s="346">
        <v>8.0586083263023696</v>
      </c>
      <c r="K37" s="903">
        <v>0.1297314</v>
      </c>
      <c r="L37" s="920">
        <f t="shared" si="0"/>
        <v>-0.8869548951859485</v>
      </c>
      <c r="M37" s="916">
        <v>2.4861450635370099</v>
      </c>
      <c r="N37" s="346">
        <v>2.2857963704428599</v>
      </c>
      <c r="O37" s="347">
        <v>6.8142259999999996E-2</v>
      </c>
      <c r="P37" s="106" t="s">
        <v>94</v>
      </c>
      <c r="Q37" s="344" t="s">
        <v>45</v>
      </c>
      <c r="R37" s="348" t="s">
        <v>102</v>
      </c>
      <c r="S37" s="96" t="s">
        <v>194</v>
      </c>
      <c r="T37" s="106" t="s">
        <v>94</v>
      </c>
      <c r="U37" s="349"/>
      <c r="V37" s="350">
        <v>2.4490383103434037</v>
      </c>
      <c r="W37" s="351">
        <v>3.0279333333333334</v>
      </c>
      <c r="X37" s="351">
        <v>4.2289166666666667</v>
      </c>
      <c r="Y37" s="681">
        <f t="shared" si="1"/>
        <v>0.39663466831061889</v>
      </c>
      <c r="Z37" s="352">
        <v>2.6718092962690227</v>
      </c>
      <c r="AA37" s="352">
        <v>8.2033333333333347E-2</v>
      </c>
      <c r="AB37" s="352">
        <v>5.0216666666666673E-2</v>
      </c>
      <c r="AC37" s="352">
        <v>1.9622000000000002</v>
      </c>
      <c r="AD37" s="352">
        <v>1.1332670814887602</v>
      </c>
      <c r="AE37" s="352"/>
      <c r="AF37" s="352"/>
      <c r="AG37" s="352"/>
      <c r="AH37" s="352"/>
      <c r="AI37" s="352"/>
      <c r="AJ37" s="353"/>
      <c r="AK37" s="354">
        <v>3808.9866666666671</v>
      </c>
      <c r="AL37" s="354">
        <v>2302.06</v>
      </c>
      <c r="AM37" s="354">
        <v>2512.12</v>
      </c>
      <c r="AN37" s="349"/>
      <c r="AO37" s="354"/>
      <c r="AP37" s="355"/>
      <c r="AQ37" s="356"/>
      <c r="AR37" s="357">
        <v>12.689420761931739</v>
      </c>
      <c r="AS37" s="352">
        <v>8.0966920760731007</v>
      </c>
      <c r="AT37" s="352">
        <v>2.4489993157144667</v>
      </c>
      <c r="AU37" s="352">
        <v>2.6647564391715148</v>
      </c>
      <c r="AV37" s="351">
        <v>4.2289166666666667</v>
      </c>
      <c r="AW37" s="352">
        <v>3.9239234763302915</v>
      </c>
      <c r="AX37" s="352">
        <v>7.8666666666666663E-2</v>
      </c>
      <c r="AY37" s="352">
        <v>7.1750000000000008E-2</v>
      </c>
      <c r="AZ37" s="352">
        <v>2.4438166666666667</v>
      </c>
      <c r="BA37" s="352">
        <v>1.077726589770708</v>
      </c>
      <c r="BB37" s="352"/>
      <c r="BC37" s="352"/>
      <c r="BD37" s="352"/>
      <c r="BE37" s="352"/>
      <c r="BF37" s="352"/>
      <c r="BG37" s="358"/>
      <c r="BH37" s="359">
        <v>30.465986218237013</v>
      </c>
      <c r="BI37" s="354">
        <v>55.506467536870133</v>
      </c>
      <c r="BJ37" s="354"/>
      <c r="BK37" s="360"/>
      <c r="BL37" s="361"/>
      <c r="BM37" s="354">
        <v>4244.4966666666669</v>
      </c>
      <c r="BN37" s="362">
        <v>2263.646666666667</v>
      </c>
      <c r="BO37" s="360"/>
      <c r="BP37" s="350">
        <v>2.4438621963895972</v>
      </c>
      <c r="BQ37" s="351">
        <v>3.0535833333333335</v>
      </c>
      <c r="BR37" s="352">
        <v>2.6369243829198838</v>
      </c>
      <c r="BS37" s="352">
        <v>9.3950000000000006E-2</v>
      </c>
      <c r="BT37" s="352">
        <v>5.5466666666666664E-2</v>
      </c>
      <c r="BU37" s="352">
        <v>1.8762833333333333</v>
      </c>
      <c r="BV37" s="358">
        <v>1.1580094420273366</v>
      </c>
      <c r="BW37" s="359">
        <v>3721.9233333333336</v>
      </c>
      <c r="BX37" s="354">
        <v>1791.09</v>
      </c>
      <c r="BY37" s="354">
        <v>2403</v>
      </c>
      <c r="BZ37" s="354"/>
      <c r="CA37" s="363">
        <v>8.0867887614803866</v>
      </c>
      <c r="CB37" s="352">
        <v>2.4494703195478502</v>
      </c>
      <c r="CC37" s="352">
        <v>2.6649817654519175</v>
      </c>
      <c r="CD37" s="351">
        <v>3.7621833333333332</v>
      </c>
      <c r="CE37" s="352">
        <v>3.4048311226637025</v>
      </c>
      <c r="CF37" s="352">
        <v>9.2533333333333342E-2</v>
      </c>
      <c r="CG37" s="352">
        <v>6.376666666666668E-2</v>
      </c>
      <c r="CH37" s="352">
        <v>1.9618333333333335</v>
      </c>
      <c r="CI37" s="358">
        <v>1.1049544596473446</v>
      </c>
      <c r="CJ37" s="359">
        <v>4126.4866666666667</v>
      </c>
      <c r="CK37" s="362">
        <v>2302.6333333333332</v>
      </c>
      <c r="CL37" s="364"/>
      <c r="CM37" s="364"/>
      <c r="CN37" s="365"/>
      <c r="CO37" s="364"/>
      <c r="CP37" s="364"/>
      <c r="CQ37" s="355"/>
      <c r="CR37" s="366"/>
      <c r="CS37" s="367">
        <v>0.17</v>
      </c>
      <c r="CT37" s="368">
        <v>0.38</v>
      </c>
      <c r="CU37" s="369">
        <v>4.22</v>
      </c>
      <c r="CV37" s="368">
        <v>1</v>
      </c>
      <c r="CW37" s="369">
        <v>35.49</v>
      </c>
      <c r="CX37" s="370">
        <v>3.17</v>
      </c>
      <c r="CY37" s="369">
        <v>1.63</v>
      </c>
      <c r="CZ37" s="368">
        <v>0.44</v>
      </c>
      <c r="DA37" s="369">
        <v>4.13</v>
      </c>
      <c r="DB37" s="368">
        <v>1.69</v>
      </c>
      <c r="DC37" s="369">
        <v>0.12</v>
      </c>
      <c r="DD37" s="368">
        <v>0.06</v>
      </c>
      <c r="DE37" s="369">
        <v>0.87</v>
      </c>
      <c r="DF37" s="368">
        <v>0.14000000000000001</v>
      </c>
      <c r="DG37" s="369">
        <v>0.31</v>
      </c>
      <c r="DH37" s="368">
        <v>0.09</v>
      </c>
      <c r="DI37" s="369">
        <v>53.07</v>
      </c>
      <c r="DJ37" s="371">
        <v>1.84</v>
      </c>
      <c r="DK37" s="372"/>
      <c r="DL37" s="373"/>
    </row>
    <row r="38" spans="1:116" s="374" customFormat="1">
      <c r="A38" s="344" t="s">
        <v>54</v>
      </c>
      <c r="B38" s="958"/>
      <c r="C38" s="962"/>
      <c r="D38" s="344" t="s">
        <v>23</v>
      </c>
      <c r="E38" s="344" t="s">
        <v>48</v>
      </c>
      <c r="F38" s="345">
        <v>1393.13</v>
      </c>
      <c r="G38" s="346">
        <v>25.649999618530199</v>
      </c>
      <c r="H38" s="346">
        <v>26.770000457763601</v>
      </c>
      <c r="I38" s="346">
        <v>34.659999847412102</v>
      </c>
      <c r="J38" s="346">
        <v>5.8611374938451899</v>
      </c>
      <c r="K38" s="903">
        <v>0.10947229999999999</v>
      </c>
      <c r="L38" s="920">
        <f t="shared" si="0"/>
        <v>-0.96069575734443546</v>
      </c>
      <c r="M38" s="916">
        <v>2.6657687776832799</v>
      </c>
      <c r="N38" s="346">
        <v>2.50952440435527</v>
      </c>
      <c r="O38" s="347">
        <v>6.134792E-2</v>
      </c>
      <c r="P38" s="106" t="s">
        <v>94</v>
      </c>
      <c r="Q38" s="344" t="s">
        <v>48</v>
      </c>
      <c r="R38" s="348" t="s">
        <v>105</v>
      </c>
      <c r="S38" s="96" t="s">
        <v>193</v>
      </c>
      <c r="T38" s="106" t="s">
        <v>94</v>
      </c>
      <c r="U38" s="349"/>
      <c r="V38" s="350">
        <v>2.538440092800041</v>
      </c>
      <c r="W38" s="351">
        <v>3.2492999999999999</v>
      </c>
      <c r="X38" s="351">
        <v>4.2978666666666667</v>
      </c>
      <c r="Y38" s="681">
        <f t="shared" si="1"/>
        <v>0.32270540321505153</v>
      </c>
      <c r="Z38" s="352">
        <v>2.6919347678428442</v>
      </c>
      <c r="AA38" s="352">
        <v>7.8483333333333336E-2</v>
      </c>
      <c r="AB38" s="352">
        <v>5.96E-2</v>
      </c>
      <c r="AC38" s="352">
        <v>1.9504666666666668</v>
      </c>
      <c r="AD38" s="352">
        <v>1.2083366393275314</v>
      </c>
      <c r="AE38" s="352"/>
      <c r="AF38" s="352"/>
      <c r="AG38" s="352"/>
      <c r="AH38" s="352"/>
      <c r="AI38" s="352"/>
      <c r="AJ38" s="353"/>
      <c r="AK38" s="354">
        <v>4153.7700000000004</v>
      </c>
      <c r="AL38" s="354">
        <v>2599.6799999999998</v>
      </c>
      <c r="AM38" s="354">
        <v>2825.57</v>
      </c>
      <c r="AN38" s="354"/>
      <c r="AO38" s="354"/>
      <c r="AP38" s="355"/>
      <c r="AQ38" s="356"/>
      <c r="AR38" s="801">
        <v>8.4174329072288234</v>
      </c>
      <c r="AS38" s="352">
        <v>5.1415164605987913</v>
      </c>
      <c r="AT38" s="352">
        <v>2.5393447495786652</v>
      </c>
      <c r="AU38" s="352">
        <v>2.6769822316671359</v>
      </c>
      <c r="AV38" s="351">
        <v>4.2978666666666667</v>
      </c>
      <c r="AW38" s="352">
        <v>3.720822990282</v>
      </c>
      <c r="AX38" s="352">
        <v>7.1616666666666662E-2</v>
      </c>
      <c r="AY38" s="352">
        <v>6.7100000000000007E-2</v>
      </c>
      <c r="AZ38" s="352">
        <v>2.2855499999999997</v>
      </c>
      <c r="BA38" s="352">
        <v>1.1550849577880438</v>
      </c>
      <c r="BB38" s="352"/>
      <c r="BC38" s="352"/>
      <c r="BD38" s="352"/>
      <c r="BE38" s="352"/>
      <c r="BF38" s="352"/>
      <c r="BG38" s="358"/>
      <c r="BH38" s="359">
        <v>49.319454933595388</v>
      </c>
      <c r="BI38" s="354">
        <v>89.855903714977686</v>
      </c>
      <c r="BJ38" s="354"/>
      <c r="BK38" s="360"/>
      <c r="BL38" s="361"/>
      <c r="BM38" s="354">
        <v>4659.3166666666666</v>
      </c>
      <c r="BN38" s="362">
        <v>2566.0433333333335</v>
      </c>
      <c r="BO38" s="360"/>
      <c r="BP38" s="350">
        <v>2.5358310592875903</v>
      </c>
      <c r="BQ38" s="351">
        <v>3.2795249999999996</v>
      </c>
      <c r="BR38" s="352">
        <v>2.7145139938329481</v>
      </c>
      <c r="BS38" s="352">
        <v>7.4766666666666662E-2</v>
      </c>
      <c r="BT38" s="352">
        <v>5.4224999999999995E-2</v>
      </c>
      <c r="BU38" s="352">
        <v>1.9241916666666667</v>
      </c>
      <c r="BV38" s="358">
        <v>1.2081444440701683</v>
      </c>
      <c r="BW38" s="359">
        <v>4143.4766666666665</v>
      </c>
      <c r="BX38" s="354">
        <v>2475.34</v>
      </c>
      <c r="BY38" s="354">
        <v>2679.3</v>
      </c>
      <c r="BZ38" s="354"/>
      <c r="CA38" s="363">
        <v>5.2066289471671761</v>
      </c>
      <c r="CB38" s="352">
        <v>2.5385402993348123</v>
      </c>
      <c r="CC38" s="352">
        <v>2.6779723847145007</v>
      </c>
      <c r="CD38" s="351">
        <v>4.0041166666666665</v>
      </c>
      <c r="CE38" s="352">
        <v>3.4037514880518804</v>
      </c>
      <c r="CF38" s="352">
        <v>8.3616666666666672E-2</v>
      </c>
      <c r="CG38" s="352">
        <v>8.1133333333333335E-2</v>
      </c>
      <c r="CH38" s="352">
        <v>1.9258333333333335</v>
      </c>
      <c r="CI38" s="358">
        <v>1.1763833760256106</v>
      </c>
      <c r="CJ38" s="359">
        <v>4537.4433333333336</v>
      </c>
      <c r="CK38" s="362">
        <v>2574.3366666666666</v>
      </c>
      <c r="CL38" s="364"/>
      <c r="CM38" s="364"/>
      <c r="CN38" s="365"/>
      <c r="CO38" s="364"/>
      <c r="CP38" s="364"/>
      <c r="CQ38" s="355"/>
      <c r="CR38" s="366"/>
      <c r="CS38" s="367">
        <v>0.13</v>
      </c>
      <c r="CT38" s="368">
        <v>0.36</v>
      </c>
      <c r="CU38" s="369">
        <v>3.56</v>
      </c>
      <c r="CV38" s="368">
        <v>0.85</v>
      </c>
      <c r="CW38" s="369">
        <v>34.659999999999997</v>
      </c>
      <c r="CX38" s="370">
        <v>3.91</v>
      </c>
      <c r="CY38" s="369">
        <v>1.27</v>
      </c>
      <c r="CZ38" s="368">
        <v>0.48</v>
      </c>
      <c r="DA38" s="369">
        <v>6</v>
      </c>
      <c r="DB38" s="368">
        <v>2.3199999999999998</v>
      </c>
      <c r="DC38" s="369">
        <v>0.18</v>
      </c>
      <c r="DD38" s="368">
        <v>0.14000000000000001</v>
      </c>
      <c r="DE38" s="369">
        <v>1.59</v>
      </c>
      <c r="DF38" s="368">
        <v>0.38</v>
      </c>
      <c r="DG38" s="369">
        <v>0.26</v>
      </c>
      <c r="DH38" s="368">
        <v>0.11</v>
      </c>
      <c r="DI38" s="369">
        <v>52.34</v>
      </c>
      <c r="DJ38" s="371">
        <v>1.71</v>
      </c>
      <c r="DK38" s="372"/>
      <c r="DL38" s="373"/>
    </row>
    <row r="39" spans="1:116" s="374" customFormat="1">
      <c r="A39" s="344" t="s">
        <v>56</v>
      </c>
      <c r="B39" s="958"/>
      <c r="C39" s="964" t="s">
        <v>55</v>
      </c>
      <c r="D39" s="344" t="s">
        <v>23</v>
      </c>
      <c r="E39" s="344" t="s">
        <v>49</v>
      </c>
      <c r="F39" s="345">
        <v>1393.41</v>
      </c>
      <c r="G39" s="346">
        <v>25.809999465942301</v>
      </c>
      <c r="H39" s="346">
        <v>26.290000915527301</v>
      </c>
      <c r="I39" s="346">
        <v>34.25</v>
      </c>
      <c r="J39" s="346">
        <v>4.6608782522677199</v>
      </c>
      <c r="K39" s="903">
        <v>0.48254540000000001</v>
      </c>
      <c r="L39" s="920">
        <f t="shared" si="0"/>
        <v>-0.31646182005714285</v>
      </c>
      <c r="M39" s="916">
        <v>2.6153299676852999</v>
      </c>
      <c r="N39" s="346">
        <v>2.4934326219964098</v>
      </c>
      <c r="O39" s="347">
        <v>0.33936260000000001</v>
      </c>
      <c r="P39" s="106" t="s">
        <v>94</v>
      </c>
      <c r="Q39" s="344" t="s">
        <v>49</v>
      </c>
      <c r="R39" s="348" t="s">
        <v>106</v>
      </c>
      <c r="S39" s="96" t="s">
        <v>195</v>
      </c>
      <c r="T39" s="106" t="s">
        <v>94</v>
      </c>
      <c r="U39" s="349"/>
      <c r="V39" s="350">
        <v>2.5712137931297816</v>
      </c>
      <c r="W39" s="351">
        <v>3.0970500000000003</v>
      </c>
      <c r="X39" s="351">
        <v>4.0525000000000002</v>
      </c>
      <c r="Y39" s="681">
        <f t="shared" si="1"/>
        <v>0.30850325309568777</v>
      </c>
      <c r="Z39" s="352">
        <v>2.5052046137067441</v>
      </c>
      <c r="AA39" s="352">
        <v>7.8433333333333327E-2</v>
      </c>
      <c r="AB39" s="352">
        <v>0.11658333333333334</v>
      </c>
      <c r="AC39" s="352">
        <v>2.0789833333333334</v>
      </c>
      <c r="AD39" s="352">
        <v>1.238754985707055</v>
      </c>
      <c r="AE39" s="352"/>
      <c r="AF39" s="352"/>
      <c r="AG39" s="352"/>
      <c r="AH39" s="352"/>
      <c r="AI39" s="352"/>
      <c r="AJ39" s="353"/>
      <c r="AK39" s="354">
        <v>3373.1766666666663</v>
      </c>
      <c r="AL39" s="354">
        <v>1932.3</v>
      </c>
      <c r="AM39" s="354">
        <v>2220.0500000000002</v>
      </c>
      <c r="AN39" s="354"/>
      <c r="AO39" s="354"/>
      <c r="AP39" s="355"/>
      <c r="AQ39" s="356"/>
      <c r="AR39" s="801">
        <v>6.8982470156247606</v>
      </c>
      <c r="AS39" s="352">
        <v>3.8828135135341455</v>
      </c>
      <c r="AT39" s="352">
        <v>2.5646515623473274</v>
      </c>
      <c r="AU39" s="352">
        <v>2.6682549251568584</v>
      </c>
      <c r="AV39" s="351">
        <v>4.0525000000000002</v>
      </c>
      <c r="AW39" s="352">
        <v>3.3907120257728423</v>
      </c>
      <c r="AX39" s="352">
        <v>8.928333333333334E-2</v>
      </c>
      <c r="AY39" s="352">
        <v>0.14366666666666666</v>
      </c>
      <c r="AZ39" s="352">
        <v>2.3550166666666668</v>
      </c>
      <c r="BA39" s="352">
        <v>1.1951766971647546</v>
      </c>
      <c r="BB39" s="352"/>
      <c r="BC39" s="352"/>
      <c r="BD39" s="352"/>
      <c r="BE39" s="352"/>
      <c r="BF39" s="352"/>
      <c r="BG39" s="358"/>
      <c r="BH39" s="359">
        <v>47.449593475646807</v>
      </c>
      <c r="BI39" s="354">
        <v>86.44917321984147</v>
      </c>
      <c r="BJ39" s="354"/>
      <c r="BK39" s="360"/>
      <c r="BL39" s="361"/>
      <c r="BM39" s="354">
        <v>4714.57</v>
      </c>
      <c r="BN39" s="362">
        <v>2399.6366666666668</v>
      </c>
      <c r="BO39" s="360"/>
      <c r="BP39" s="350">
        <v>2.5662897297041121</v>
      </c>
      <c r="BQ39" s="351">
        <v>3.1247833333333332</v>
      </c>
      <c r="BR39" s="352">
        <v>2.5668308981422707</v>
      </c>
      <c r="BS39" s="352">
        <v>8.5449999999999998E-2</v>
      </c>
      <c r="BT39" s="352">
        <v>8.5016666666666657E-2</v>
      </c>
      <c r="BU39" s="352">
        <v>1.9530666666666665</v>
      </c>
      <c r="BV39" s="358">
        <v>1.2173701569491304</v>
      </c>
      <c r="BW39" s="359">
        <v>3485.4799999999996</v>
      </c>
      <c r="BX39" s="354">
        <v>1861.59</v>
      </c>
      <c r="BY39" s="354">
        <v>2074.6799999999998</v>
      </c>
      <c r="BZ39" s="354"/>
      <c r="CA39" s="363">
        <v>3.848323163242267</v>
      </c>
      <c r="CB39" s="352">
        <v>2.5693808507502278</v>
      </c>
      <c r="CC39" s="352">
        <v>2.6722163723804986</v>
      </c>
      <c r="CD39" s="351">
        <v>3.971716666666667</v>
      </c>
      <c r="CE39" s="352">
        <v>2.9009718418008443</v>
      </c>
      <c r="CF39" s="352">
        <v>5.8033333333333333E-2</v>
      </c>
      <c r="CG39" s="352">
        <v>0.11551666666666667</v>
      </c>
      <c r="CH39" s="352">
        <v>1.9494166666666668</v>
      </c>
      <c r="CI39" s="358">
        <v>1.3690986618474494</v>
      </c>
      <c r="CJ39" s="359">
        <v>4630.9066666666668</v>
      </c>
      <c r="CK39" s="362">
        <v>2441.1166666666663</v>
      </c>
      <c r="CL39" s="364"/>
      <c r="CM39" s="364"/>
      <c r="CN39" s="365"/>
      <c r="CO39" s="364"/>
      <c r="CP39" s="364"/>
      <c r="CQ39" s="355"/>
      <c r="CR39" s="366"/>
      <c r="CS39" s="367">
        <v>0.15</v>
      </c>
      <c r="CT39" s="368">
        <v>0.41</v>
      </c>
      <c r="CU39" s="369">
        <v>2.2200000000000002</v>
      </c>
      <c r="CV39" s="368">
        <v>0.85</v>
      </c>
      <c r="CW39" s="369">
        <v>28.59</v>
      </c>
      <c r="CX39" s="370">
        <v>4.6100000000000003</v>
      </c>
      <c r="CY39" s="369">
        <v>1.04</v>
      </c>
      <c r="CZ39" s="368">
        <v>0.48</v>
      </c>
      <c r="DA39" s="369">
        <v>13.13</v>
      </c>
      <c r="DB39" s="368">
        <v>2.75</v>
      </c>
      <c r="DC39" s="369">
        <v>0.12</v>
      </c>
      <c r="DD39" s="368">
        <v>0.09</v>
      </c>
      <c r="DE39" s="369">
        <v>0.52</v>
      </c>
      <c r="DF39" s="368">
        <v>0.22</v>
      </c>
      <c r="DG39" s="369">
        <v>0.4</v>
      </c>
      <c r="DH39" s="368">
        <v>0.09</v>
      </c>
      <c r="DI39" s="369">
        <v>53.84</v>
      </c>
      <c r="DJ39" s="371">
        <v>1.95</v>
      </c>
      <c r="DK39" s="372"/>
      <c r="DL39" s="373"/>
    </row>
    <row r="40" spans="1:116" s="803" customFormat="1">
      <c r="A40" s="375" t="s">
        <v>57</v>
      </c>
      <c r="B40" s="958"/>
      <c r="C40" s="958"/>
      <c r="D40" s="344" t="s">
        <v>23</v>
      </c>
      <c r="E40" s="344" t="s">
        <v>50</v>
      </c>
      <c r="F40" s="345">
        <v>1393.56</v>
      </c>
      <c r="G40" s="346">
        <v>25.610000610351499</v>
      </c>
      <c r="H40" s="346">
        <v>28.600000381469702</v>
      </c>
      <c r="I40" s="346">
        <v>37.099998474121001</v>
      </c>
      <c r="J40" s="346">
        <v>5.3705415127691998</v>
      </c>
      <c r="K40" s="903">
        <v>0.47422229999999999</v>
      </c>
      <c r="L40" s="920">
        <f t="shared" si="0"/>
        <v>-0.32401802745771913</v>
      </c>
      <c r="M40" s="916">
        <v>2.6651253277919</v>
      </c>
      <c r="N40" s="346">
        <v>2.52199366569551</v>
      </c>
      <c r="O40" s="347">
        <v>0.34526770000000001</v>
      </c>
      <c r="P40" s="106" t="s">
        <v>94</v>
      </c>
      <c r="Q40" s="344" t="s">
        <v>50</v>
      </c>
      <c r="R40" s="348" t="s">
        <v>103</v>
      </c>
      <c r="S40" s="96" t="s">
        <v>196</v>
      </c>
      <c r="T40" s="106" t="s">
        <v>94</v>
      </c>
      <c r="U40" s="349"/>
      <c r="V40" s="350">
        <v>2.5440920866268164</v>
      </c>
      <c r="W40" s="351">
        <v>3.1890333333333336</v>
      </c>
      <c r="X40" s="351">
        <v>4.0059500000000003</v>
      </c>
      <c r="Y40" s="681">
        <f t="shared" si="1"/>
        <v>0.25616435492468981</v>
      </c>
      <c r="Z40" s="352">
        <v>2.5040517991268461</v>
      </c>
      <c r="AA40" s="352">
        <v>0.16488333333333333</v>
      </c>
      <c r="AB40" s="352">
        <v>0.11441666666666667</v>
      </c>
      <c r="AC40" s="352">
        <v>1.9684499999999998</v>
      </c>
      <c r="AD40" s="352">
        <v>1.2737844352097956</v>
      </c>
      <c r="AE40" s="352"/>
      <c r="AF40" s="352"/>
      <c r="AG40" s="352"/>
      <c r="AH40" s="352"/>
      <c r="AI40" s="352"/>
      <c r="AJ40" s="353"/>
      <c r="AK40" s="354">
        <v>3558.1766666666667</v>
      </c>
      <c r="AL40" s="354">
        <v>2280.21</v>
      </c>
      <c r="AM40" s="354">
        <v>2357.21</v>
      </c>
      <c r="AN40" s="354"/>
      <c r="AO40" s="354"/>
      <c r="AP40" s="355"/>
      <c r="AQ40" s="356"/>
      <c r="AR40" s="801">
        <v>7.8024587873707736</v>
      </c>
      <c r="AS40" s="352">
        <v>4.9830336758981026</v>
      </c>
      <c r="AT40" s="352">
        <v>2.5374559847740525</v>
      </c>
      <c r="AU40" s="352">
        <v>2.6705293622181285</v>
      </c>
      <c r="AV40" s="351">
        <v>4.0059500000000003</v>
      </c>
      <c r="AW40" s="352">
        <v>3.4418978879376985</v>
      </c>
      <c r="AX40" s="352">
        <v>0.16398333333333331</v>
      </c>
      <c r="AY40" s="352">
        <v>5.9762499999999996E-2</v>
      </c>
      <c r="AZ40" s="352">
        <v>2.5065333333333335</v>
      </c>
      <c r="BA40" s="352">
        <v>1.1638782237088003</v>
      </c>
      <c r="BB40" s="352"/>
      <c r="BC40" s="352"/>
      <c r="BD40" s="352"/>
      <c r="BE40" s="352"/>
      <c r="BF40" s="352"/>
      <c r="BG40" s="358"/>
      <c r="BH40" s="359">
        <v>47.580626743498925</v>
      </c>
      <c r="BI40" s="354">
        <v>86.687904826170694</v>
      </c>
      <c r="BJ40" s="354"/>
      <c r="BK40" s="360"/>
      <c r="BL40" s="361"/>
      <c r="BM40" s="354">
        <v>4505.4533333333338</v>
      </c>
      <c r="BN40" s="362">
        <v>2477.8533333333335</v>
      </c>
      <c r="BO40" s="360"/>
      <c r="BP40" s="350">
        <v>2.540305382783393</v>
      </c>
      <c r="BQ40" s="351">
        <v>3.2238333333333333</v>
      </c>
      <c r="BR40" s="352">
        <v>2.5566935539988629</v>
      </c>
      <c r="BS40" s="352">
        <v>0.15481666666666666</v>
      </c>
      <c r="BT40" s="352">
        <v>9.3300000000000008E-2</v>
      </c>
      <c r="BU40" s="352">
        <v>2.0452166666666667</v>
      </c>
      <c r="BV40" s="358">
        <v>1.2609384993719772</v>
      </c>
      <c r="BW40" s="359">
        <v>3541.5866666666666</v>
      </c>
      <c r="BX40" s="354">
        <v>2107.91</v>
      </c>
      <c r="BY40" s="354">
        <v>1830.08</v>
      </c>
      <c r="BZ40" s="354"/>
      <c r="CA40" s="363">
        <v>4.576376004947404</v>
      </c>
      <c r="CB40" s="352">
        <v>2.5510853432282006</v>
      </c>
      <c r="CC40" s="352">
        <v>2.6734316267012308</v>
      </c>
      <c r="CD40" s="351">
        <v>3.8686833333333333</v>
      </c>
      <c r="CE40" s="352">
        <v>2.9994740203026296</v>
      </c>
      <c r="CF40" s="352">
        <v>0.19613333333333335</v>
      </c>
      <c r="CG40" s="352">
        <v>0.12026666666666665</v>
      </c>
      <c r="CH40" s="352">
        <v>1.8994500000000001</v>
      </c>
      <c r="CI40" s="358">
        <v>1.2897872450793908</v>
      </c>
      <c r="CJ40" s="359">
        <v>4308.03</v>
      </c>
      <c r="CK40" s="362">
        <v>2404.7266666666669</v>
      </c>
      <c r="CL40" s="364"/>
      <c r="CM40" s="364"/>
      <c r="CN40" s="365"/>
      <c r="CO40" s="364"/>
      <c r="CP40" s="364"/>
      <c r="CQ40" s="355"/>
      <c r="CR40" s="366"/>
      <c r="CS40" s="367"/>
      <c r="CT40" s="368"/>
      <c r="CU40" s="369"/>
      <c r="CV40" s="368"/>
      <c r="CW40" s="369"/>
      <c r="CX40" s="370"/>
      <c r="CY40" s="369"/>
      <c r="CZ40" s="368"/>
      <c r="DA40" s="369"/>
      <c r="DB40" s="368"/>
      <c r="DC40" s="369"/>
      <c r="DD40" s="368"/>
      <c r="DE40" s="369"/>
      <c r="DF40" s="368"/>
      <c r="DG40" s="369"/>
      <c r="DH40" s="368"/>
      <c r="DI40" s="369"/>
      <c r="DJ40" s="371"/>
      <c r="DL40" s="394"/>
    </row>
    <row r="41" spans="1:116" s="374" customFormat="1">
      <c r="A41" s="344" t="s">
        <v>58</v>
      </c>
      <c r="B41" s="958"/>
      <c r="C41" s="958"/>
      <c r="D41" s="344" t="s">
        <v>23</v>
      </c>
      <c r="E41" s="344" t="s">
        <v>51</v>
      </c>
      <c r="F41" s="345">
        <v>1394.13</v>
      </c>
      <c r="G41" s="346">
        <v>25.590000152587798</v>
      </c>
      <c r="H41" s="346">
        <v>27.209999084472599</v>
      </c>
      <c r="I41" s="346">
        <v>35.009998321533203</v>
      </c>
      <c r="J41" s="346">
        <v>6.1545655481715897</v>
      </c>
      <c r="K41" s="903">
        <v>0.10205939999999999</v>
      </c>
      <c r="L41" s="920">
        <f t="shared" si="0"/>
        <v>-0.9911469891828496</v>
      </c>
      <c r="M41" s="916">
        <v>2.67000611948913</v>
      </c>
      <c r="N41" s="346">
        <v>2.5056788427249801</v>
      </c>
      <c r="O41" s="347">
        <v>5.68088E-2</v>
      </c>
      <c r="P41" s="106" t="s">
        <v>94</v>
      </c>
      <c r="Q41" s="344" t="s">
        <v>51</v>
      </c>
      <c r="R41" s="348" t="s">
        <v>107</v>
      </c>
      <c r="S41" s="96" t="s">
        <v>178</v>
      </c>
      <c r="T41" s="106" t="s">
        <v>94</v>
      </c>
      <c r="U41" s="349"/>
      <c r="V41" s="350">
        <v>2.5255543397699234</v>
      </c>
      <c r="W41" s="351">
        <v>3.0880999999999998</v>
      </c>
      <c r="X41" s="351">
        <v>4.0598833333333335</v>
      </c>
      <c r="Y41" s="681">
        <f t="shared" si="1"/>
        <v>0.31468648467774157</v>
      </c>
      <c r="Z41" s="352">
        <v>2.6971706504410617</v>
      </c>
      <c r="AA41" s="352">
        <v>7.2999999999999995E-2</v>
      </c>
      <c r="AB41" s="352">
        <v>6.1566666666666672E-2</v>
      </c>
      <c r="AC41" s="352">
        <v>2.0797333333333334</v>
      </c>
      <c r="AD41" s="352">
        <v>1.144955407092985</v>
      </c>
      <c r="AE41" s="352"/>
      <c r="AF41" s="352"/>
      <c r="AG41" s="352"/>
      <c r="AH41" s="352"/>
      <c r="AI41" s="352"/>
      <c r="AJ41" s="353"/>
      <c r="AK41" s="354">
        <v>4035.1733333333336</v>
      </c>
      <c r="AL41" s="354">
        <v>2334.91</v>
      </c>
      <c r="AM41" s="354">
        <v>2687.94</v>
      </c>
      <c r="AN41" s="354"/>
      <c r="AO41" s="354"/>
      <c r="AP41" s="355"/>
      <c r="AQ41" s="356"/>
      <c r="AR41" s="801">
        <v>9.557143909807678</v>
      </c>
      <c r="AS41" s="352">
        <v>5.7395725725505722</v>
      </c>
      <c r="AT41" s="352">
        <v>2.520061282500706</v>
      </c>
      <c r="AU41" s="352">
        <v>2.6735092883387912</v>
      </c>
      <c r="AV41" s="351">
        <v>4.0598833333333335</v>
      </c>
      <c r="AW41" s="352">
        <v>3.6158382353625371</v>
      </c>
      <c r="AX41" s="352">
        <v>4.6383333333333332E-2</v>
      </c>
      <c r="AY41" s="352">
        <v>4.7016666666666665E-2</v>
      </c>
      <c r="AZ41" s="352">
        <v>2.3865500000000002</v>
      </c>
      <c r="BA41" s="352">
        <v>1.1228055762086036</v>
      </c>
      <c r="BB41" s="352"/>
      <c r="BC41" s="352"/>
      <c r="BD41" s="352"/>
      <c r="BE41" s="352"/>
      <c r="BF41" s="352"/>
      <c r="BG41" s="353"/>
      <c r="BH41" s="359">
        <v>37.044228182021996</v>
      </c>
      <c r="BI41" s="354">
        <v>67.491471777236313</v>
      </c>
      <c r="BJ41" s="354"/>
      <c r="BK41" s="360"/>
      <c r="BL41" s="361"/>
      <c r="BM41" s="354">
        <v>4572.54</v>
      </c>
      <c r="BN41" s="362">
        <v>2503.9466666666667</v>
      </c>
      <c r="BO41" s="360"/>
      <c r="BP41" s="350">
        <v>2.5212560572165064</v>
      </c>
      <c r="BQ41" s="351">
        <v>3.0330833333333329</v>
      </c>
      <c r="BR41" s="352">
        <v>2.6548403806174496</v>
      </c>
      <c r="BS41" s="352">
        <v>6.7733333333333326E-2</v>
      </c>
      <c r="BT41" s="352">
        <v>5.1799999999999999E-2</v>
      </c>
      <c r="BU41" s="352">
        <v>1.9747333333333332</v>
      </c>
      <c r="BV41" s="358">
        <v>1.1424729544862178</v>
      </c>
      <c r="BW41" s="359">
        <v>3803.89</v>
      </c>
      <c r="BX41" s="354">
        <v>2235.6999999999998</v>
      </c>
      <c r="BY41" s="354">
        <v>2465.1999999999998</v>
      </c>
      <c r="BZ41" s="354"/>
      <c r="CA41" s="363">
        <v>5.7028985507246244</v>
      </c>
      <c r="CB41" s="352">
        <v>2.5220256098249583</v>
      </c>
      <c r="CC41" s="352">
        <v>2.6745526331810048</v>
      </c>
      <c r="CD41" s="351">
        <v>3.9169666666666667</v>
      </c>
      <c r="CE41" s="352">
        <v>3.2036519143214566</v>
      </c>
      <c r="CF41" s="352">
        <v>8.4750000000000006E-2</v>
      </c>
      <c r="CG41" s="352">
        <v>5.9633333333333337E-2</v>
      </c>
      <c r="CH41" s="352">
        <v>1.9696833333333332</v>
      </c>
      <c r="CI41" s="358">
        <v>1.2226567590431536</v>
      </c>
      <c r="CJ41" s="359">
        <v>4350.1966666666667</v>
      </c>
      <c r="CK41" s="362">
        <v>2356.2599999999998</v>
      </c>
      <c r="CL41" s="364"/>
      <c r="CM41" s="364"/>
      <c r="CN41" s="365"/>
      <c r="CO41" s="364"/>
      <c r="CP41" s="364"/>
      <c r="CQ41" s="355"/>
      <c r="CR41" s="366"/>
      <c r="CS41" s="367"/>
      <c r="CT41" s="368"/>
      <c r="CU41" s="369"/>
      <c r="CV41" s="368"/>
      <c r="CW41" s="369"/>
      <c r="CX41" s="370"/>
      <c r="CY41" s="369"/>
      <c r="CZ41" s="368"/>
      <c r="DA41" s="369"/>
      <c r="DB41" s="368"/>
      <c r="DC41" s="369"/>
      <c r="DD41" s="368"/>
      <c r="DE41" s="369"/>
      <c r="DF41" s="368"/>
      <c r="DG41" s="369"/>
      <c r="DH41" s="368"/>
      <c r="DI41" s="369"/>
      <c r="DJ41" s="371"/>
      <c r="DK41" s="372"/>
      <c r="DL41" s="373"/>
    </row>
    <row r="42" spans="1:116" s="374" customFormat="1">
      <c r="A42" s="344" t="s">
        <v>59</v>
      </c>
      <c r="B42" s="958"/>
      <c r="C42" s="958"/>
      <c r="D42" s="344" t="s">
        <v>23</v>
      </c>
      <c r="E42" s="344" t="s">
        <v>64</v>
      </c>
      <c r="F42" s="345">
        <v>2056.58</v>
      </c>
      <c r="G42" s="346">
        <v>25.590000152587798</v>
      </c>
      <c r="H42" s="346">
        <v>27.9699993133544</v>
      </c>
      <c r="I42" s="346">
        <v>35.2299995422363</v>
      </c>
      <c r="J42" s="346">
        <v>8.1248503369224103</v>
      </c>
      <c r="K42" s="903">
        <v>0.36284899999999998</v>
      </c>
      <c r="L42" s="920">
        <f t="shared" si="0"/>
        <v>-0.44027406948220582</v>
      </c>
      <c r="M42" s="916">
        <v>2.67030602555664</v>
      </c>
      <c r="N42" s="346">
        <v>2.4533476574423498</v>
      </c>
      <c r="O42" s="347">
        <v>0.2254642</v>
      </c>
      <c r="P42" s="106" t="s">
        <v>94</v>
      </c>
      <c r="Q42" s="344" t="s">
        <v>64</v>
      </c>
      <c r="R42" s="348" t="s">
        <v>113</v>
      </c>
      <c r="S42" s="96" t="s">
        <v>198</v>
      </c>
      <c r="T42" s="106" t="s">
        <v>94</v>
      </c>
      <c r="U42" s="349"/>
      <c r="V42" s="350">
        <v>2.4540982209105646</v>
      </c>
      <c r="W42" s="351">
        <v>2.899116666666667</v>
      </c>
      <c r="X42" s="351">
        <v>4.3787833333333328</v>
      </c>
      <c r="Y42" s="681">
        <f t="shared" si="1"/>
        <v>0.51038534726094698</v>
      </c>
      <c r="Z42" s="352">
        <v>3.1448170913639251</v>
      </c>
      <c r="AA42" s="352">
        <v>5.2216666666666661E-2</v>
      </c>
      <c r="AB42" s="352">
        <v>4.9666666666666665E-2</v>
      </c>
      <c r="AC42" s="352">
        <v>2.1276666666666668</v>
      </c>
      <c r="AD42" s="352">
        <v>0.92186658083769557</v>
      </c>
      <c r="AE42" s="352">
        <v>3.0519489000000002</v>
      </c>
      <c r="AF42" s="352">
        <v>2.8302603999999998</v>
      </c>
      <c r="AG42" s="352">
        <f>AE42</f>
        <v>3.0519489000000002</v>
      </c>
      <c r="AH42" s="352">
        <f>AF42^2/AE42</f>
        <v>2.6246749845019224</v>
      </c>
      <c r="AI42" s="352">
        <f>AG42/AH42</f>
        <v>1.1627911714863852</v>
      </c>
      <c r="AJ42" s="353">
        <v>53.541666666666998</v>
      </c>
      <c r="AK42" s="354">
        <v>3276.7233333333334</v>
      </c>
      <c r="AL42" s="354">
        <v>2130.56</v>
      </c>
      <c r="AM42" s="354">
        <v>2163.75</v>
      </c>
      <c r="AN42" s="354">
        <v>1814.99</v>
      </c>
      <c r="AO42" s="354">
        <v>2261.9750000000004</v>
      </c>
      <c r="AP42" s="355">
        <f>(AO42^2-AN42^2)/(2*AN42^2)</f>
        <v>0.27659954641786028</v>
      </c>
      <c r="AQ42" s="356"/>
      <c r="AR42" s="357">
        <v>14.651574106827026</v>
      </c>
      <c r="AS42" s="356">
        <v>8.5219093683422393</v>
      </c>
      <c r="AT42" s="356">
        <v>2.4536549052206782</v>
      </c>
      <c r="AU42" s="356">
        <v>2.6905838305689449</v>
      </c>
      <c r="AV42" s="351">
        <v>4.3787833333333328</v>
      </c>
      <c r="AW42" s="352">
        <v>3.9730447118745587</v>
      </c>
      <c r="AX42" s="352">
        <v>6.2899999999999998E-2</v>
      </c>
      <c r="AY42" s="352">
        <v>5.2216666666666661E-2</v>
      </c>
      <c r="AZ42" s="352">
        <v>2.6178333333333335</v>
      </c>
      <c r="BA42" s="352">
        <v>1.1021228430292038</v>
      </c>
      <c r="BB42" s="352"/>
      <c r="BC42" s="352"/>
      <c r="BD42" s="399"/>
      <c r="BE42" s="352"/>
      <c r="BF42" s="352"/>
      <c r="BG42" s="353"/>
      <c r="BH42" s="359">
        <v>16.425011681540134</v>
      </c>
      <c r="BI42" s="354">
        <v>29.924991469613996</v>
      </c>
      <c r="BJ42" s="354"/>
      <c r="BK42" s="360"/>
      <c r="BL42" s="361"/>
      <c r="BM42" s="354">
        <v>3478.2566666666667</v>
      </c>
      <c r="BN42" s="362">
        <v>1870.3666666666668</v>
      </c>
      <c r="BO42" s="360"/>
      <c r="BP42" s="350">
        <v>2.4483243549758735</v>
      </c>
      <c r="BQ42" s="351">
        <v>2.51145</v>
      </c>
      <c r="BR42" s="352">
        <v>2.6091148009892464</v>
      </c>
      <c r="BS42" s="352">
        <v>2.6716666666666666E-2</v>
      </c>
      <c r="BT42" s="352">
        <v>4.7116666666666668E-2</v>
      </c>
      <c r="BU42" s="352">
        <v>2.1078999999999999</v>
      </c>
      <c r="BV42" s="358">
        <v>0.96256784065146661</v>
      </c>
      <c r="BW42" s="359">
        <v>2827.0666666666671</v>
      </c>
      <c r="BX42" s="354">
        <v>1963.6</v>
      </c>
      <c r="BY42" s="354">
        <v>1511.32</v>
      </c>
      <c r="BZ42" s="354"/>
      <c r="CA42" s="363">
        <v>9.6242188134079907</v>
      </c>
      <c r="CB42" s="352">
        <v>2.4458347212076941</v>
      </c>
      <c r="CC42" s="352">
        <v>2.7062944177024204</v>
      </c>
      <c r="CD42" s="351">
        <v>3.6229499999999994</v>
      </c>
      <c r="CE42" s="352">
        <v>3.2299293779930722</v>
      </c>
      <c r="CF42" s="352">
        <v>9.6466666666666659E-2</v>
      </c>
      <c r="CG42" s="352">
        <v>0.12304999999999999</v>
      </c>
      <c r="CH42" s="352">
        <v>2.2057666666666664</v>
      </c>
      <c r="CI42" s="358">
        <v>1.1216808716267139</v>
      </c>
      <c r="CJ42" s="359">
        <v>3167</v>
      </c>
      <c r="CK42" s="362">
        <v>1854.2699999999998</v>
      </c>
      <c r="CL42" s="400">
        <v>1723.63</v>
      </c>
      <c r="CM42" s="400">
        <v>1998.77</v>
      </c>
      <c r="CN42" s="365">
        <f>(CM42^2-CL42^2)/(2*CL42^2)</f>
        <v>0.17236881181937946</v>
      </c>
      <c r="CO42" s="364"/>
      <c r="CP42" s="364"/>
      <c r="CQ42" s="355"/>
      <c r="CR42" s="366"/>
      <c r="CS42" s="367">
        <v>0</v>
      </c>
      <c r="CT42" s="368">
        <v>0</v>
      </c>
      <c r="CU42" s="369">
        <v>4.34</v>
      </c>
      <c r="CV42" s="368">
        <v>0.77</v>
      </c>
      <c r="CW42" s="369">
        <v>40.71</v>
      </c>
      <c r="CX42" s="370">
        <v>1.75</v>
      </c>
      <c r="CY42" s="369">
        <v>1.57</v>
      </c>
      <c r="CZ42" s="368">
        <v>0.23</v>
      </c>
      <c r="DA42" s="369">
        <v>7.0000000000000007E-2</v>
      </c>
      <c r="DB42" s="368">
        <v>0.05</v>
      </c>
      <c r="DC42" s="369">
        <v>0.09</v>
      </c>
      <c r="DD42" s="368">
        <v>0.03</v>
      </c>
      <c r="DE42" s="369">
        <v>1.39</v>
      </c>
      <c r="DF42" s="368">
        <v>0.5</v>
      </c>
      <c r="DG42" s="369">
        <v>0.24</v>
      </c>
      <c r="DH42" s="368">
        <v>0.09</v>
      </c>
      <c r="DI42" s="369">
        <v>51.58</v>
      </c>
      <c r="DJ42" s="371">
        <v>0.93</v>
      </c>
      <c r="DK42" s="372"/>
      <c r="DL42" s="373"/>
    </row>
    <row r="43" spans="1:116" s="374" customFormat="1">
      <c r="A43" s="344" t="s">
        <v>60</v>
      </c>
      <c r="B43" s="958"/>
      <c r="C43" s="958"/>
      <c r="D43" s="344" t="s">
        <v>23</v>
      </c>
      <c r="E43" s="344" t="s">
        <v>74</v>
      </c>
      <c r="F43" s="345">
        <v>2410.25</v>
      </c>
      <c r="G43" s="346">
        <v>25.649999618530199</v>
      </c>
      <c r="H43" s="346">
        <v>26.709999084472599</v>
      </c>
      <c r="I43" s="346">
        <v>33.900001525878899</v>
      </c>
      <c r="J43" s="346">
        <v>8.2449414934587999</v>
      </c>
      <c r="K43" s="903">
        <v>0.9828616</v>
      </c>
      <c r="L43" s="920">
        <f t="shared" si="0"/>
        <v>-7.507632308235106E-3</v>
      </c>
      <c r="M43" s="916">
        <v>2.6816590876619602</v>
      </c>
      <c r="N43" s="346">
        <v>2.4605578648302102</v>
      </c>
      <c r="O43" s="347">
        <v>0.74935980000000002</v>
      </c>
      <c r="P43" s="106" t="s">
        <v>94</v>
      </c>
      <c r="Q43" s="344" t="s">
        <v>74</v>
      </c>
      <c r="R43" s="348" t="s">
        <v>115</v>
      </c>
      <c r="S43" s="96" t="s">
        <v>200</v>
      </c>
      <c r="T43" s="106" t="s">
        <v>94</v>
      </c>
      <c r="U43" s="349"/>
      <c r="V43" s="350">
        <v>2.4761778862392414</v>
      </c>
      <c r="W43" s="351">
        <v>3.0752833333333331</v>
      </c>
      <c r="X43" s="351">
        <v>4.1823375</v>
      </c>
      <c r="Y43" s="681">
        <f t="shared" si="1"/>
        <v>0.35998444587761569</v>
      </c>
      <c r="Z43" s="352">
        <v>2.6185025203831085</v>
      </c>
      <c r="AA43" s="352">
        <v>9.4400000000000012E-2</v>
      </c>
      <c r="AB43" s="352">
        <v>5.8966666666666667E-2</v>
      </c>
      <c r="AC43" s="352">
        <v>1.8686749999999999</v>
      </c>
      <c r="AD43" s="352">
        <v>1.17461275369046</v>
      </c>
      <c r="AE43" s="352">
        <v>3.0634505999999999</v>
      </c>
      <c r="AF43" s="352">
        <v>2.7894678000000002</v>
      </c>
      <c r="AG43" s="352">
        <f>AE43</f>
        <v>3.0634505999999999</v>
      </c>
      <c r="AH43" s="352">
        <f>AF43^2/AE43</f>
        <v>2.5399889285751307</v>
      </c>
      <c r="AI43" s="352">
        <f>AG43/AH43</f>
        <v>1.2060881705175455</v>
      </c>
      <c r="AJ43" s="353">
        <v>2.5833333333333002</v>
      </c>
      <c r="AK43" s="354">
        <v>3213.5466666666666</v>
      </c>
      <c r="AL43" s="354">
        <v>1820.99</v>
      </c>
      <c r="AM43" s="354">
        <v>2259.1999999999998</v>
      </c>
      <c r="AN43" s="354">
        <v>1730.42</v>
      </c>
      <c r="AO43" s="354">
        <v>2259.04</v>
      </c>
      <c r="AP43" s="355">
        <f>(AO43^2-AN43^2)/(2*AN43^2)</f>
        <v>0.35214753906826146</v>
      </c>
      <c r="AQ43" s="356"/>
      <c r="AR43" s="357">
        <v>12.945007771445491</v>
      </c>
      <c r="AS43" s="356">
        <v>8.4990001176332619</v>
      </c>
      <c r="AT43" s="356">
        <v>2.4699811700353589</v>
      </c>
      <c r="AU43" s="356">
        <v>2.699403474509301</v>
      </c>
      <c r="AV43" s="351">
        <v>4.1823375</v>
      </c>
      <c r="AW43" s="352">
        <v>3.5932820597109276</v>
      </c>
      <c r="AX43" s="352">
        <v>9.4612500000000002E-2</v>
      </c>
      <c r="AY43" s="352">
        <v>7.3552499999999993E-2</v>
      </c>
      <c r="AZ43" s="352">
        <v>2.3674750000000002</v>
      </c>
      <c r="BA43" s="352">
        <v>1.1639324245913667</v>
      </c>
      <c r="BB43" s="352">
        <v>4.0768190999999998</v>
      </c>
      <c r="BC43" s="352">
        <v>3.7179492000000001</v>
      </c>
      <c r="BD43" s="399">
        <f>BB43</f>
        <v>4.0768190999999998</v>
      </c>
      <c r="BE43" s="352">
        <f>(BC43^2)/BB43</f>
        <v>3.3906695182478517</v>
      </c>
      <c r="BF43" s="352">
        <f>BD43/BE43</f>
        <v>1.2023640399217439</v>
      </c>
      <c r="BG43" s="353">
        <v>-3.4166666666669698</v>
      </c>
      <c r="BH43" s="359">
        <v>25.999761863177724</v>
      </c>
      <c r="BI43" s="354">
        <v>47.369381955570915</v>
      </c>
      <c r="BJ43" s="354"/>
      <c r="BK43" s="360"/>
      <c r="BL43" s="361"/>
      <c r="BM43" s="354">
        <v>3805.78</v>
      </c>
      <c r="BN43" s="362">
        <v>1994.8066666666666</v>
      </c>
      <c r="BO43" s="360"/>
      <c r="BP43" s="350">
        <v>2.4734094702119385</v>
      </c>
      <c r="BQ43" s="351">
        <v>3.1053499999999996</v>
      </c>
      <c r="BR43" s="352">
        <v>2.5788828988680819</v>
      </c>
      <c r="BS43" s="352">
        <v>8.3566666666666678E-2</v>
      </c>
      <c r="BT43" s="352">
        <v>5.6983333333333344E-2</v>
      </c>
      <c r="BU43" s="352">
        <v>1.8201499999999999</v>
      </c>
      <c r="BV43" s="358">
        <v>1.2041454078287128</v>
      </c>
      <c r="BW43" s="359">
        <v>3127.9666666666667</v>
      </c>
      <c r="BX43" s="354">
        <v>1681</v>
      </c>
      <c r="BY43" s="354">
        <v>2130.8000000000002</v>
      </c>
      <c r="BZ43" s="354"/>
      <c r="CA43" s="363">
        <v>8.397549816614351</v>
      </c>
      <c r="CB43" s="352">
        <v>2.4765102487994861</v>
      </c>
      <c r="CC43" s="352">
        <v>2.7035414924399719</v>
      </c>
      <c r="CD43" s="351">
        <v>4.0154833333333331</v>
      </c>
      <c r="CE43" s="352">
        <v>3.1956693067252182</v>
      </c>
      <c r="CF43" s="352">
        <v>0.10695</v>
      </c>
      <c r="CG43" s="352">
        <v>0.10743333333333334</v>
      </c>
      <c r="CH43" s="352">
        <v>2.0069166666666667</v>
      </c>
      <c r="CI43" s="358">
        <v>1.2565390683206281</v>
      </c>
      <c r="CJ43" s="359">
        <v>3562.8466666666664</v>
      </c>
      <c r="CK43" s="362">
        <v>1913.1899999999998</v>
      </c>
      <c r="CL43" s="400">
        <v>2070.91</v>
      </c>
      <c r="CM43" s="400">
        <v>2248.5300000000002</v>
      </c>
      <c r="CN43" s="365">
        <f>(CM43^2-CL43^2)/(2*CL43^2)</f>
        <v>8.9447223706075898E-2</v>
      </c>
      <c r="CO43" s="364"/>
      <c r="CP43" s="364"/>
      <c r="CQ43" s="355"/>
      <c r="CR43" s="366"/>
      <c r="CS43" s="367"/>
      <c r="CT43" s="368"/>
      <c r="CU43" s="369"/>
      <c r="CV43" s="368"/>
      <c r="CW43" s="369"/>
      <c r="CX43" s="370"/>
      <c r="CY43" s="369"/>
      <c r="CZ43" s="368"/>
      <c r="DA43" s="369"/>
      <c r="DB43" s="368"/>
      <c r="DC43" s="369"/>
      <c r="DD43" s="368"/>
      <c r="DE43" s="369"/>
      <c r="DF43" s="368"/>
      <c r="DG43" s="369"/>
      <c r="DH43" s="368"/>
      <c r="DI43" s="369"/>
      <c r="DJ43" s="371"/>
      <c r="DK43" s="372"/>
      <c r="DL43" s="373"/>
    </row>
    <row r="44" spans="1:116" s="374" customFormat="1">
      <c r="A44" s="344" t="s">
        <v>61</v>
      </c>
      <c r="B44" s="958"/>
      <c r="C44" s="958"/>
      <c r="D44" s="344" t="s">
        <v>23</v>
      </c>
      <c r="E44" s="344" t="s">
        <v>75</v>
      </c>
      <c r="F44" s="345">
        <v>2410.46</v>
      </c>
      <c r="G44" s="346">
        <v>25.639999389648398</v>
      </c>
      <c r="H44" s="346">
        <v>26.379999160766602</v>
      </c>
      <c r="I44" s="346">
        <v>33.310001373291001</v>
      </c>
      <c r="J44" s="346">
        <v>8.0057239441589907</v>
      </c>
      <c r="K44" s="903">
        <v>0.76377729999999999</v>
      </c>
      <c r="L44" s="920">
        <f t="shared" si="0"/>
        <v>-0.1170332533091769</v>
      </c>
      <c r="M44" s="916">
        <v>2.6630505149935</v>
      </c>
      <c r="N44" s="346">
        <v>2.4498540422696098</v>
      </c>
      <c r="O44" s="347">
        <v>0.55847460000000004</v>
      </c>
      <c r="P44" s="106" t="s">
        <v>94</v>
      </c>
      <c r="Q44" s="344" t="s">
        <v>75</v>
      </c>
      <c r="R44" s="348" t="s">
        <v>115</v>
      </c>
      <c r="S44" s="96" t="s">
        <v>179</v>
      </c>
      <c r="T44" s="106" t="s">
        <v>94</v>
      </c>
      <c r="U44" s="349"/>
      <c r="V44" s="350">
        <v>2.4604369354036595</v>
      </c>
      <c r="W44" s="351">
        <v>3.0248166666666667</v>
      </c>
      <c r="X44" s="351">
        <v>4.3913666666666664</v>
      </c>
      <c r="Y44" s="681">
        <f t="shared" si="1"/>
        <v>0.45177944668822895</v>
      </c>
      <c r="Z44" s="352">
        <v>2.5537353039645381</v>
      </c>
      <c r="AA44" s="352">
        <v>0.10111666666666666</v>
      </c>
      <c r="AB44" s="352">
        <v>0.10441666666666666</v>
      </c>
      <c r="AC44" s="352">
        <v>1.9675</v>
      </c>
      <c r="AD44" s="352">
        <v>1.187910158948168</v>
      </c>
      <c r="AE44" s="352">
        <v>3.023361</v>
      </c>
      <c r="AF44" s="352">
        <v>2.7067435999999998</v>
      </c>
      <c r="AG44" s="352">
        <f>AE44</f>
        <v>3.023361</v>
      </c>
      <c r="AH44" s="352">
        <f>AF44^2/AE44</f>
        <v>2.4232835298665818</v>
      </c>
      <c r="AI44" s="352">
        <f>AG44/AH44</f>
        <v>1.2476299049358275</v>
      </c>
      <c r="AJ44" s="353">
        <v>-19.2083333333333</v>
      </c>
      <c r="AK44" s="354">
        <v>3065.3066666666668</v>
      </c>
      <c r="AL44" s="354">
        <v>1614.24</v>
      </c>
      <c r="AM44" s="354">
        <v>1970.75</v>
      </c>
      <c r="AN44" s="364">
        <v>1546.94</v>
      </c>
      <c r="AO44" s="364">
        <v>2089.9899999999998</v>
      </c>
      <c r="AP44" s="355">
        <f>(AO44^2-AN44^2)/(2*AN44^2)</f>
        <v>0.41266518048716611</v>
      </c>
      <c r="AQ44" s="356"/>
      <c r="AR44" s="357">
        <v>12.796635626314206</v>
      </c>
      <c r="AS44" s="352">
        <v>8.4276832827065125</v>
      </c>
      <c r="AT44" s="352">
        <v>2.455253368888437</v>
      </c>
      <c r="AU44" s="352">
        <v>2.6812179236093971</v>
      </c>
      <c r="AV44" s="351">
        <v>4.3913666666666664</v>
      </c>
      <c r="AW44" s="352">
        <v>3.3099391039995143</v>
      </c>
      <c r="AX44" s="352">
        <v>0.13298333333333334</v>
      </c>
      <c r="AY44" s="352">
        <v>9.7583333333333327E-2</v>
      </c>
      <c r="AZ44" s="352">
        <v>2.2593666666666667</v>
      </c>
      <c r="BA44" s="352">
        <v>1.3267212866123204</v>
      </c>
      <c r="BB44" s="352">
        <v>4.1640063999999999</v>
      </c>
      <c r="BC44" s="352">
        <v>3.6788034000000001</v>
      </c>
      <c r="BD44" s="399">
        <f>BB44</f>
        <v>4.1640063999999999</v>
      </c>
      <c r="BE44" s="352">
        <f>(BC44^2)/BB44</f>
        <v>3.2501377653625991</v>
      </c>
      <c r="BF44" s="352">
        <f>BD44/BE44</f>
        <v>1.2811784301504665</v>
      </c>
      <c r="BG44" s="353">
        <v>13.0833333333333</v>
      </c>
      <c r="BH44" s="359">
        <v>22.31600135355426</v>
      </c>
      <c r="BI44" s="354">
        <v>40.657879768301456</v>
      </c>
      <c r="BJ44" s="354"/>
      <c r="BK44" s="360"/>
      <c r="BL44" s="361"/>
      <c r="BM44" s="354">
        <v>3755.8566666666666</v>
      </c>
      <c r="BN44" s="362">
        <v>1952.1599999999999</v>
      </c>
      <c r="BO44" s="360"/>
      <c r="BP44" s="350">
        <v>2.4478904319894985</v>
      </c>
      <c r="BQ44" s="351">
        <v>3.0375500000000004</v>
      </c>
      <c r="BR44" s="352">
        <v>2.5340929632845546</v>
      </c>
      <c r="BS44" s="352">
        <v>9.5233333333333337E-2</v>
      </c>
      <c r="BT44" s="352">
        <v>0.13908333333333334</v>
      </c>
      <c r="BU44" s="352">
        <v>1.8690166666666665</v>
      </c>
      <c r="BV44" s="358">
        <v>1.1986734677890001</v>
      </c>
      <c r="BW44" s="359">
        <v>2970.3566666666666</v>
      </c>
      <c r="BX44" s="354">
        <v>1537.07</v>
      </c>
      <c r="BY44" s="354">
        <v>1992.23</v>
      </c>
      <c r="BZ44" s="354"/>
      <c r="CA44" s="363">
        <v>8.1773119273119192</v>
      </c>
      <c r="CB44" s="352">
        <v>2.4661010654885653</v>
      </c>
      <c r="CC44" s="352">
        <v>2.6857208357223938</v>
      </c>
      <c r="CD44" s="351">
        <v>3.8150333333333335</v>
      </c>
      <c r="CE44" s="352">
        <v>3.2732983827139992</v>
      </c>
      <c r="CF44" s="352">
        <v>9.9650000000000016E-2</v>
      </c>
      <c r="CG44" s="352">
        <v>7.5333333333333335E-2</v>
      </c>
      <c r="CH44" s="352">
        <v>1.9494666666666667</v>
      </c>
      <c r="CI44" s="358">
        <v>1.1655012428687188</v>
      </c>
      <c r="CJ44" s="359">
        <v>3707.03</v>
      </c>
      <c r="CK44" s="362">
        <v>1991.5200000000002</v>
      </c>
      <c r="CL44" s="400">
        <v>1918.83</v>
      </c>
      <c r="CM44" s="400">
        <v>2158.46</v>
      </c>
      <c r="CN44" s="365">
        <f>(CM44^2-CL44^2)/(2*CL44^2)</f>
        <v>0.13268132334311325</v>
      </c>
      <c r="CO44" s="364">
        <v>1683.0299089726916</v>
      </c>
      <c r="CP44" s="364">
        <v>1975.9541984732823</v>
      </c>
      <c r="CQ44" s="355">
        <f>(CP44^2-CO44^2)/(2*CO44^2)</f>
        <v>0.18919177204125645</v>
      </c>
      <c r="CR44" s="366"/>
      <c r="CS44" s="367"/>
      <c r="CT44" s="368"/>
      <c r="CU44" s="369"/>
      <c r="CV44" s="368"/>
      <c r="CW44" s="369"/>
      <c r="CX44" s="370"/>
      <c r="CY44" s="369"/>
      <c r="CZ44" s="368"/>
      <c r="DA44" s="369"/>
      <c r="DB44" s="368"/>
      <c r="DC44" s="369"/>
      <c r="DD44" s="368"/>
      <c r="DE44" s="369"/>
      <c r="DF44" s="368"/>
      <c r="DG44" s="369"/>
      <c r="DH44" s="368"/>
      <c r="DI44" s="369"/>
      <c r="DJ44" s="371"/>
      <c r="DK44" s="372"/>
      <c r="DL44" s="373"/>
    </row>
    <row r="45" spans="1:116" s="374" customFormat="1">
      <c r="A45" s="344" t="s">
        <v>62</v>
      </c>
      <c r="B45" s="958"/>
      <c r="C45" s="958"/>
      <c r="D45" s="344" t="s">
        <v>23</v>
      </c>
      <c r="E45" s="344" t="s">
        <v>76</v>
      </c>
      <c r="F45" s="345">
        <v>2410.5300000000002</v>
      </c>
      <c r="G45" s="346">
        <v>25.620000839233398</v>
      </c>
      <c r="H45" s="346">
        <v>27.559999465942301</v>
      </c>
      <c r="I45" s="346">
        <v>34.7299995422363</v>
      </c>
      <c r="J45" s="346">
        <v>8.0000172653143302</v>
      </c>
      <c r="K45" s="903">
        <v>0.52030160000000003</v>
      </c>
      <c r="L45" s="920">
        <f t="shared" si="0"/>
        <v>-0.28374483858579569</v>
      </c>
      <c r="M45" s="916">
        <v>2.6616794497542</v>
      </c>
      <c r="N45" s="346">
        <v>2.4487446342265402</v>
      </c>
      <c r="O45" s="347">
        <v>0.35567379999999998</v>
      </c>
      <c r="P45" s="106" t="s">
        <v>94</v>
      </c>
      <c r="Q45" s="344" t="s">
        <v>76</v>
      </c>
      <c r="R45" s="348" t="s">
        <v>115</v>
      </c>
      <c r="S45" s="96" t="s">
        <v>200</v>
      </c>
      <c r="T45" s="106" t="s">
        <v>94</v>
      </c>
      <c r="U45" s="349"/>
      <c r="V45" s="350">
        <v>2.465938013938247</v>
      </c>
      <c r="W45" s="351">
        <v>2.9003499999999995</v>
      </c>
      <c r="X45" s="351">
        <v>4.4233333333333329</v>
      </c>
      <c r="Y45" s="681">
        <f t="shared" si="1"/>
        <v>0.52510329213140949</v>
      </c>
      <c r="Z45" s="352">
        <v>2.6527339396104281</v>
      </c>
      <c r="AA45" s="352">
        <v>7.6408333333333342E-2</v>
      </c>
      <c r="AB45" s="352">
        <v>6.561666666666667E-2</v>
      </c>
      <c r="AC45" s="352">
        <v>1.8868583333333333</v>
      </c>
      <c r="AD45" s="352">
        <v>1.0934603147916637</v>
      </c>
      <c r="AE45" s="352">
        <v>2.9143327999999999</v>
      </c>
      <c r="AF45" s="352">
        <v>2.7265628</v>
      </c>
      <c r="AG45" s="352">
        <f>AE45</f>
        <v>2.9143327999999999</v>
      </c>
      <c r="AH45" s="352">
        <f>AF45^2/AE45</f>
        <v>2.5508907913138268</v>
      </c>
      <c r="AI45" s="352">
        <f>AG45/AH45</f>
        <v>1.142476506608495</v>
      </c>
      <c r="AJ45" s="353">
        <v>14.333333333333002</v>
      </c>
      <c r="AK45" s="354">
        <v>2996.7366666666671</v>
      </c>
      <c r="AL45" s="354">
        <v>1997.82</v>
      </c>
      <c r="AM45" s="354">
        <v>2090.64</v>
      </c>
      <c r="AN45" s="354">
        <v>1620.77</v>
      </c>
      <c r="AO45" s="364">
        <v>2090.8450000000003</v>
      </c>
      <c r="AP45" s="355">
        <f>(AO45^2-AN45^2)/(2*AN45^2)</f>
        <v>0.3320911494688169</v>
      </c>
      <c r="AQ45" s="356"/>
      <c r="AR45" s="357">
        <v>13.029057610498231</v>
      </c>
      <c r="AS45" s="352">
        <v>8.2785016987055524</v>
      </c>
      <c r="AT45" s="352">
        <v>2.4627454325241334</v>
      </c>
      <c r="AU45" s="352">
        <v>2.6850252973782669</v>
      </c>
      <c r="AV45" s="351">
        <v>4.4233333333333329</v>
      </c>
      <c r="AW45" s="352">
        <v>3.8541896912835978</v>
      </c>
      <c r="AX45" s="352">
        <v>5.8899999999999994E-2</v>
      </c>
      <c r="AY45" s="352">
        <v>4.7133333333333333E-2</v>
      </c>
      <c r="AZ45" s="352">
        <v>2.5814666666666666</v>
      </c>
      <c r="BA45" s="352">
        <v>1.1476688195541791</v>
      </c>
      <c r="BB45" s="352">
        <v>4.1006260000000001</v>
      </c>
      <c r="BC45" s="352">
        <v>3.7406459999999999</v>
      </c>
      <c r="BD45" s="399">
        <f>BB45</f>
        <v>4.1006260000000001</v>
      </c>
      <c r="BE45" s="352">
        <f>(BC45^2)/BB45</f>
        <v>3.4122674190028546</v>
      </c>
      <c r="BF45" s="352">
        <f>BD45/BE45</f>
        <v>1.2017305493595518</v>
      </c>
      <c r="BG45" s="353">
        <v>-9.0833333333330302</v>
      </c>
      <c r="BH45" s="359">
        <v>21.817215556996626</v>
      </c>
      <c r="BI45" s="354">
        <v>39.749133948417068</v>
      </c>
      <c r="BJ45" s="354"/>
      <c r="BK45" s="360"/>
      <c r="BL45" s="361"/>
      <c r="BM45" s="354">
        <v>3646.2933333333335</v>
      </c>
      <c r="BN45" s="362">
        <v>1949.9133333333332</v>
      </c>
      <c r="BO45" s="360"/>
      <c r="BP45" s="350">
        <v>2.4632923046650572</v>
      </c>
      <c r="BQ45" s="351">
        <v>2.8682499999999997</v>
      </c>
      <c r="BR45" s="352">
        <v>2.5095899140978344</v>
      </c>
      <c r="BS45" s="352">
        <v>8.4333333333333343E-2</v>
      </c>
      <c r="BT45" s="352">
        <v>3.9750000000000008E-2</v>
      </c>
      <c r="BU45" s="352">
        <v>1.8379333333333334</v>
      </c>
      <c r="BV45" s="358">
        <v>1.1429158142082745</v>
      </c>
      <c r="BW45" s="359">
        <v>2947.1633333333334</v>
      </c>
      <c r="BX45" s="354">
        <v>1499.15</v>
      </c>
      <c r="BY45" s="354">
        <v>1873.2</v>
      </c>
      <c r="BZ45" s="354"/>
      <c r="CA45" s="363">
        <v>8.3495074050522078</v>
      </c>
      <c r="CB45" s="352">
        <v>2.4663139760568451</v>
      </c>
      <c r="CC45" s="352">
        <v>2.6909991492973164</v>
      </c>
      <c r="CD45" s="351">
        <v>3.5418500000000002</v>
      </c>
      <c r="CE45" s="352">
        <v>3.4712718156550326</v>
      </c>
      <c r="CF45" s="352">
        <v>0.10643333333333332</v>
      </c>
      <c r="CG45" s="352">
        <v>5.2216666666666668E-2</v>
      </c>
      <c r="CH45" s="352">
        <v>2.0065500000000003</v>
      </c>
      <c r="CI45" s="358">
        <v>1.020332082329787</v>
      </c>
      <c r="CJ45" s="359">
        <v>3651.0466666666666</v>
      </c>
      <c r="CK45" s="362">
        <v>1983.6166666666668</v>
      </c>
      <c r="CL45" s="400">
        <v>1853.57</v>
      </c>
      <c r="CM45" s="400">
        <v>2237.13</v>
      </c>
      <c r="CN45" s="365">
        <f>(CM45^2-CL45^2)/(2*CL45^2)</f>
        <v>0.22834050724990662</v>
      </c>
      <c r="CO45" s="364"/>
      <c r="CP45" s="364"/>
      <c r="CQ45" s="355"/>
      <c r="CR45" s="366"/>
      <c r="CS45" s="367">
        <v>0</v>
      </c>
      <c r="CT45" s="368">
        <v>0</v>
      </c>
      <c r="CU45" s="369">
        <v>4.38</v>
      </c>
      <c r="CV45" s="368">
        <v>1.05</v>
      </c>
      <c r="CW45" s="369">
        <v>42.47</v>
      </c>
      <c r="CX45" s="370">
        <v>2.38</v>
      </c>
      <c r="CY45" s="369">
        <v>1.77</v>
      </c>
      <c r="CZ45" s="368">
        <v>0.41</v>
      </c>
      <c r="DA45" s="369">
        <v>0.03</v>
      </c>
      <c r="DB45" s="368">
        <v>0.02</v>
      </c>
      <c r="DC45" s="369">
        <v>0.09</v>
      </c>
      <c r="DD45" s="368">
        <v>0.06</v>
      </c>
      <c r="DE45" s="369">
        <v>0.87</v>
      </c>
      <c r="DF45" s="368">
        <v>0.55000000000000004</v>
      </c>
      <c r="DG45" s="369">
        <v>0.2</v>
      </c>
      <c r="DH45" s="368">
        <v>7.0000000000000007E-2</v>
      </c>
      <c r="DI45" s="369">
        <v>50.18</v>
      </c>
      <c r="DJ45" s="371">
        <v>1.3</v>
      </c>
      <c r="DK45" s="372"/>
      <c r="DL45" s="373"/>
    </row>
    <row r="46" spans="1:116" s="836" customFormat="1">
      <c r="A46" s="804" t="s">
        <v>63</v>
      </c>
      <c r="B46" s="958"/>
      <c r="C46" s="958"/>
      <c r="D46" s="804" t="s">
        <v>23</v>
      </c>
      <c r="E46" s="804" t="s">
        <v>30</v>
      </c>
      <c r="F46" s="805">
        <v>1388</v>
      </c>
      <c r="G46" s="806">
        <v>25.649999618530199</v>
      </c>
      <c r="H46" s="806">
        <v>27.9500007629394</v>
      </c>
      <c r="I46" s="806">
        <v>34.119998931884702</v>
      </c>
      <c r="J46" s="806">
        <v>9.7736704501626797</v>
      </c>
      <c r="K46" s="904">
        <v>0.1013612</v>
      </c>
      <c r="L46" s="920">
        <f t="shared" si="0"/>
        <v>-0.99412825654713532</v>
      </c>
      <c r="M46" s="917">
        <v>2.6231584211703498</v>
      </c>
      <c r="N46" s="806">
        <v>2.3667795616994698</v>
      </c>
      <c r="O46" s="807">
        <v>5.2035579999999998E-2</v>
      </c>
      <c r="P46" s="808" t="s">
        <v>96</v>
      </c>
      <c r="Q46" s="804" t="s">
        <v>30</v>
      </c>
      <c r="R46" s="809" t="s">
        <v>93</v>
      </c>
      <c r="S46" s="810" t="s">
        <v>186</v>
      </c>
      <c r="T46" s="808" t="s">
        <v>96</v>
      </c>
      <c r="U46" s="811"/>
      <c r="V46" s="812">
        <v>2.3969999444868311</v>
      </c>
      <c r="W46" s="813">
        <v>3.4415333333333331</v>
      </c>
      <c r="X46" s="813">
        <v>4.6727500000000006</v>
      </c>
      <c r="Y46" s="681">
        <f t="shared" si="1"/>
        <v>0.35775235844487951</v>
      </c>
      <c r="Z46" s="814">
        <v>3.4267209196153257</v>
      </c>
      <c r="AA46" s="814">
        <v>4.6816666666666666E-2</v>
      </c>
      <c r="AB46" s="814">
        <v>6.5866666666666657E-2</v>
      </c>
      <c r="AC46" s="814">
        <v>1.84755</v>
      </c>
      <c r="AD46" s="814">
        <v>1.0043859860859321</v>
      </c>
      <c r="AE46" s="814"/>
      <c r="AF46" s="814"/>
      <c r="AG46" s="814"/>
      <c r="AH46" s="814"/>
      <c r="AI46" s="814"/>
      <c r="AJ46" s="815"/>
      <c r="AK46" s="816">
        <v>4050.2366666666662</v>
      </c>
      <c r="AL46" s="816">
        <v>2626.27</v>
      </c>
      <c r="AM46" s="816">
        <v>2844.19</v>
      </c>
      <c r="AN46" s="811"/>
      <c r="AO46" s="816"/>
      <c r="AP46" s="817"/>
      <c r="AQ46" s="818"/>
      <c r="AR46" s="819">
        <v>13.460173221638506</v>
      </c>
      <c r="AS46" s="814">
        <v>9.8486137098145559</v>
      </c>
      <c r="AT46" s="814">
        <v>2.4018032125533786</v>
      </c>
      <c r="AU46" s="814">
        <v>2.6641888842643975</v>
      </c>
      <c r="AV46" s="813">
        <v>4.6727500000000006</v>
      </c>
      <c r="AW46" s="814">
        <v>4.3768231272329512</v>
      </c>
      <c r="AX46" s="814">
        <v>6.6600000000000006E-2</v>
      </c>
      <c r="AY46" s="814">
        <v>5.1083333333333335E-2</v>
      </c>
      <c r="AZ46" s="814">
        <v>2.3487833333333334</v>
      </c>
      <c r="BA46" s="814">
        <v>1.0676122530348024</v>
      </c>
      <c r="BB46" s="814"/>
      <c r="BC46" s="814"/>
      <c r="BD46" s="814"/>
      <c r="BE46" s="814"/>
      <c r="BF46" s="814"/>
      <c r="BG46" s="820"/>
      <c r="BH46" s="821">
        <v>29.996183387260796</v>
      </c>
      <c r="BI46" s="816">
        <v>54.650526245506285</v>
      </c>
      <c r="BJ46" s="816"/>
      <c r="BK46" s="822"/>
      <c r="BL46" s="823"/>
      <c r="BM46" s="816">
        <v>4266.8233333333337</v>
      </c>
      <c r="BN46" s="824">
        <v>2309.23</v>
      </c>
      <c r="BO46" s="822"/>
      <c r="BP46" s="812">
        <v>2.3945640194545836</v>
      </c>
      <c r="BQ46" s="813">
        <v>3.4201333333333332</v>
      </c>
      <c r="BR46" s="814">
        <v>3.2897665686360509</v>
      </c>
      <c r="BS46" s="814">
        <v>5.1716666666666675E-2</v>
      </c>
      <c r="BT46" s="814">
        <v>6.4066666666666661E-2</v>
      </c>
      <c r="BU46" s="814">
        <v>1.7596666666666665</v>
      </c>
      <c r="BV46" s="820">
        <v>1.0396279681179121</v>
      </c>
      <c r="BW46" s="821">
        <v>3829.6366666666668</v>
      </c>
      <c r="BX46" s="816">
        <v>2625.76</v>
      </c>
      <c r="BY46" s="816">
        <v>2439.2199999999998</v>
      </c>
      <c r="BZ46" s="816"/>
      <c r="CA46" s="825">
        <v>10.246603514327578</v>
      </c>
      <c r="CB46" s="814">
        <v>2.4047376184106364</v>
      </c>
      <c r="CC46" s="814">
        <v>2.6792719970151895</v>
      </c>
      <c r="CD46" s="813">
        <v>4.1086999999999998</v>
      </c>
      <c r="CE46" s="814">
        <v>3.9907587533769795</v>
      </c>
      <c r="CF46" s="814">
        <v>0.10838333333333333</v>
      </c>
      <c r="CG46" s="814">
        <v>9.0933333333333324E-2</v>
      </c>
      <c r="CH46" s="814">
        <v>1.7973333333333334</v>
      </c>
      <c r="CI46" s="820">
        <v>1.0295535896584123</v>
      </c>
      <c r="CJ46" s="821">
        <v>4168.630000000001</v>
      </c>
      <c r="CK46" s="824">
        <v>2433.1666666666665</v>
      </c>
      <c r="CL46" s="826"/>
      <c r="CM46" s="826"/>
      <c r="CN46" s="827"/>
      <c r="CO46" s="826"/>
      <c r="CP46" s="826"/>
      <c r="CQ46" s="817"/>
      <c r="CR46" s="828"/>
      <c r="CS46" s="829"/>
      <c r="CT46" s="830"/>
      <c r="CU46" s="831"/>
      <c r="CV46" s="830"/>
      <c r="CW46" s="831"/>
      <c r="CX46" s="832"/>
      <c r="CY46" s="831"/>
      <c r="CZ46" s="830"/>
      <c r="DA46" s="831"/>
      <c r="DB46" s="830"/>
      <c r="DC46" s="831"/>
      <c r="DD46" s="830"/>
      <c r="DE46" s="831"/>
      <c r="DF46" s="830"/>
      <c r="DG46" s="831"/>
      <c r="DH46" s="830"/>
      <c r="DI46" s="831"/>
      <c r="DJ46" s="833"/>
      <c r="DK46" s="834"/>
      <c r="DL46" s="835"/>
    </row>
    <row r="47" spans="1:116" s="836" customFormat="1">
      <c r="A47" s="804" t="s">
        <v>64</v>
      </c>
      <c r="B47" s="958"/>
      <c r="C47" s="958"/>
      <c r="D47" s="804" t="s">
        <v>23</v>
      </c>
      <c r="E47" s="804" t="s">
        <v>40</v>
      </c>
      <c r="F47" s="805">
        <v>1390.85</v>
      </c>
      <c r="G47" s="806">
        <v>25.569999694824201</v>
      </c>
      <c r="H47" s="806">
        <v>26.530000686645501</v>
      </c>
      <c r="I47" s="806">
        <v>32.700000762939403</v>
      </c>
      <c r="J47" s="806">
        <v>9.5663424545495008</v>
      </c>
      <c r="K47" s="904">
        <v>0.1291081</v>
      </c>
      <c r="L47" s="920">
        <f t="shared" si="0"/>
        <v>-0.8890465100577355</v>
      </c>
      <c r="M47" s="917">
        <v>2.6590269152192798</v>
      </c>
      <c r="N47" s="806">
        <v>2.4046552945507602</v>
      </c>
      <c r="O47" s="807">
        <v>6.9534579999999999E-2</v>
      </c>
      <c r="P47" s="808" t="s">
        <v>96</v>
      </c>
      <c r="Q47" s="804" t="s">
        <v>40</v>
      </c>
      <c r="R47" s="809" t="s">
        <v>192</v>
      </c>
      <c r="S47" s="810" t="s">
        <v>193</v>
      </c>
      <c r="T47" s="808" t="s">
        <v>96</v>
      </c>
      <c r="U47" s="811"/>
      <c r="V47" s="812">
        <v>2.410123726768775</v>
      </c>
      <c r="W47" s="813">
        <v>3.3845166666666664</v>
      </c>
      <c r="X47" s="813">
        <v>4.5712666666666664</v>
      </c>
      <c r="Y47" s="681">
        <f t="shared" si="1"/>
        <v>0.35064090884468979</v>
      </c>
      <c r="Z47" s="814">
        <v>3.1708552640683254</v>
      </c>
      <c r="AA47" s="814">
        <v>4.2916666666666659E-2</v>
      </c>
      <c r="AB47" s="814">
        <v>4.0349999999999997E-2</v>
      </c>
      <c r="AC47" s="814">
        <v>1.788216666666667</v>
      </c>
      <c r="AD47" s="814">
        <v>1.0675183229536649</v>
      </c>
      <c r="AE47" s="814"/>
      <c r="AF47" s="814"/>
      <c r="AG47" s="814"/>
      <c r="AH47" s="814"/>
      <c r="AI47" s="814"/>
      <c r="AJ47" s="815"/>
      <c r="AK47" s="816">
        <v>3875.22</v>
      </c>
      <c r="AL47" s="816">
        <v>2402.61</v>
      </c>
      <c r="AM47" s="816">
        <v>2569.2399999999998</v>
      </c>
      <c r="AN47" s="811"/>
      <c r="AO47" s="816"/>
      <c r="AP47" s="817"/>
      <c r="AQ47" s="818"/>
      <c r="AR47" s="819">
        <v>13.804209422515164</v>
      </c>
      <c r="AS47" s="814">
        <v>9.4488658824933687</v>
      </c>
      <c r="AT47" s="814">
        <v>2.4092586097384152</v>
      </c>
      <c r="AU47" s="814">
        <v>2.6606608886995962</v>
      </c>
      <c r="AV47" s="813">
        <v>4.5712666666666664</v>
      </c>
      <c r="AW47" s="814">
        <v>4.3740411383667048</v>
      </c>
      <c r="AX47" s="814">
        <v>5.6866666666666663E-2</v>
      </c>
      <c r="AY47" s="814">
        <v>4.3799999999999992E-2</v>
      </c>
      <c r="AZ47" s="814">
        <v>2.4818499999999997</v>
      </c>
      <c r="BA47" s="814">
        <v>1.0450900030569001</v>
      </c>
      <c r="BB47" s="814"/>
      <c r="BC47" s="814"/>
      <c r="BD47" s="814"/>
      <c r="BE47" s="814"/>
      <c r="BF47" s="814"/>
      <c r="BG47" s="820"/>
      <c r="BH47" s="821">
        <v>27.878078926388003</v>
      </c>
      <c r="BI47" s="816">
        <v>50.791517853164841</v>
      </c>
      <c r="BJ47" s="816"/>
      <c r="BK47" s="822"/>
      <c r="BL47" s="823"/>
      <c r="BM47" s="816">
        <v>4143.996666666666</v>
      </c>
      <c r="BN47" s="824">
        <v>2242.7266666666665</v>
      </c>
      <c r="BO47" s="822"/>
      <c r="BP47" s="812">
        <v>2.4088951152697367</v>
      </c>
      <c r="BQ47" s="813">
        <v>3.3452833333333332</v>
      </c>
      <c r="BR47" s="814">
        <v>3.1861879325949802</v>
      </c>
      <c r="BS47" s="814">
        <v>4.3416666666666666E-2</v>
      </c>
      <c r="BT47" s="814">
        <v>3.7100000000000001E-2</v>
      </c>
      <c r="BU47" s="814">
        <v>1.7782666666666667</v>
      </c>
      <c r="BV47" s="820">
        <v>1.0499328363875819</v>
      </c>
      <c r="BW47" s="821">
        <v>3742.8833333333337</v>
      </c>
      <c r="BX47" s="816">
        <v>2425.0100000000002</v>
      </c>
      <c r="BY47" s="816">
        <v>1854.85</v>
      </c>
      <c r="BZ47" s="816"/>
      <c r="CA47" s="825">
        <v>9.3427144541472149</v>
      </c>
      <c r="CB47" s="814">
        <v>2.4141060188069745</v>
      </c>
      <c r="CC47" s="814">
        <v>2.6628924573149324</v>
      </c>
      <c r="CD47" s="813">
        <v>4.0108166666666669</v>
      </c>
      <c r="CE47" s="814">
        <v>3.8596354649302507</v>
      </c>
      <c r="CF47" s="814">
        <v>6.9216666666666662E-2</v>
      </c>
      <c r="CG47" s="814">
        <v>4.5600000000000002E-2</v>
      </c>
      <c r="CH47" s="814">
        <v>1.7887666666666668</v>
      </c>
      <c r="CI47" s="820">
        <v>1.0391698136028886</v>
      </c>
      <c r="CJ47" s="821">
        <v>4107.0266666666666</v>
      </c>
      <c r="CK47" s="824">
        <v>2425.1200000000003</v>
      </c>
      <c r="CL47" s="826"/>
      <c r="CM47" s="826"/>
      <c r="CN47" s="827"/>
      <c r="CO47" s="826"/>
      <c r="CP47" s="826"/>
      <c r="CQ47" s="817"/>
      <c r="CR47" s="828"/>
      <c r="CS47" s="829"/>
      <c r="CT47" s="830"/>
      <c r="CU47" s="831"/>
      <c r="CV47" s="830"/>
      <c r="CW47" s="831"/>
      <c r="CX47" s="832"/>
      <c r="CY47" s="831"/>
      <c r="CZ47" s="830"/>
      <c r="DA47" s="831"/>
      <c r="DB47" s="830"/>
      <c r="DC47" s="831"/>
      <c r="DD47" s="830"/>
      <c r="DE47" s="831"/>
      <c r="DF47" s="830"/>
      <c r="DG47" s="831"/>
      <c r="DH47" s="830"/>
      <c r="DI47" s="831"/>
      <c r="DJ47" s="833"/>
      <c r="DK47" s="834"/>
      <c r="DL47" s="835"/>
    </row>
    <row r="48" spans="1:116" s="836" customFormat="1">
      <c r="A48" s="804" t="s">
        <v>65</v>
      </c>
      <c r="B48" s="958"/>
      <c r="C48" s="958"/>
      <c r="D48" s="837" t="s">
        <v>23</v>
      </c>
      <c r="E48" s="837" t="s">
        <v>57</v>
      </c>
      <c r="F48" s="838">
        <v>1854.97</v>
      </c>
      <c r="G48" s="839">
        <v>25.559999465942301</v>
      </c>
      <c r="H48" s="839">
        <v>27.389999389648398</v>
      </c>
      <c r="I48" s="839">
        <v>36.830001831054602</v>
      </c>
      <c r="J48" s="839">
        <v>3.9144455776196199</v>
      </c>
      <c r="K48" s="905">
        <v>3.6250150000000002E-2</v>
      </c>
      <c r="L48" s="920">
        <f t="shared" si="0"/>
        <v>-1.4406901920160908</v>
      </c>
      <c r="M48" s="918">
        <v>2.73067084687289</v>
      </c>
      <c r="N48" s="839">
        <v>2.6237802226681302</v>
      </c>
      <c r="O48" s="840">
        <v>1.9736670000000001E-2</v>
      </c>
      <c r="P48" s="808" t="s">
        <v>96</v>
      </c>
      <c r="Q48" s="837" t="s">
        <v>57</v>
      </c>
      <c r="R48" s="841" t="s">
        <v>111</v>
      </c>
      <c r="S48" s="842" t="s">
        <v>197</v>
      </c>
      <c r="T48" s="843" t="s">
        <v>96</v>
      </c>
      <c r="U48" s="844"/>
      <c r="V48" s="845"/>
      <c r="W48" s="846">
        <v>3.6928833333333331</v>
      </c>
      <c r="X48" s="846">
        <v>4.5235499999999993</v>
      </c>
      <c r="Y48" s="681">
        <f t="shared" si="1"/>
        <v>0.22493715389510444</v>
      </c>
      <c r="Z48" s="847">
        <v>3.2640500680790074</v>
      </c>
      <c r="AA48" s="847">
        <v>3.6150000000000002E-2</v>
      </c>
      <c r="AB48" s="847">
        <v>6.2299999999999994E-2</v>
      </c>
      <c r="AC48" s="847">
        <v>1.9997333333333334</v>
      </c>
      <c r="AD48" s="847">
        <v>1.1393707038696914</v>
      </c>
      <c r="AE48" s="847">
        <v>3.7409433999999999</v>
      </c>
      <c r="AF48" s="847">
        <v>3.4565275</v>
      </c>
      <c r="AG48" s="847">
        <f>AE48</f>
        <v>3.7409433999999999</v>
      </c>
      <c r="AH48" s="847">
        <f>AF48^2/AE48</f>
        <v>3.1937351306240696</v>
      </c>
      <c r="AI48" s="847">
        <f>AG48/AH48</f>
        <v>1.171338024912856</v>
      </c>
      <c r="AJ48" s="848">
        <v>9.6666666666670267</v>
      </c>
      <c r="AK48" s="849">
        <v>4196.2133333333331</v>
      </c>
      <c r="AL48" s="849">
        <v>2560.7600000000002</v>
      </c>
      <c r="AM48" s="849">
        <v>2930.14</v>
      </c>
      <c r="AN48" s="849">
        <v>2561.2049999999999</v>
      </c>
      <c r="AO48" s="850">
        <v>2979.415</v>
      </c>
      <c r="AP48" s="851">
        <f>(AO48^2-AN48^2)/(2*AN48^2)</f>
        <v>0.1766176495965282</v>
      </c>
      <c r="AQ48" s="852"/>
      <c r="AR48" s="853">
        <v>6.6760002947461494</v>
      </c>
      <c r="AS48" s="847">
        <v>3.4244811782275009</v>
      </c>
      <c r="AT48" s="847">
        <v>2.6224915590624747</v>
      </c>
      <c r="AU48" s="847">
        <v>2.7154827549021108</v>
      </c>
      <c r="AV48" s="846">
        <v>4.5235499999999993</v>
      </c>
      <c r="AW48" s="847">
        <v>4.2270093888895053</v>
      </c>
      <c r="AX48" s="847">
        <v>5.7533333333333339E-2</v>
      </c>
      <c r="AY48" s="847">
        <v>7.4899999999999994E-2</v>
      </c>
      <c r="AZ48" s="847">
        <v>2.3563499999999999</v>
      </c>
      <c r="BA48" s="847">
        <v>1.0701537621113255</v>
      </c>
      <c r="BB48" s="847"/>
      <c r="BC48" s="847"/>
      <c r="BD48" s="854"/>
      <c r="BE48" s="847"/>
      <c r="BF48" s="847"/>
      <c r="BG48" s="848"/>
      <c r="BH48" s="855">
        <v>54.91729103463004</v>
      </c>
      <c r="BI48" s="849">
        <v>100.05469083426037</v>
      </c>
      <c r="BJ48" s="849"/>
      <c r="BK48" s="856"/>
      <c r="BL48" s="857"/>
      <c r="BM48" s="849">
        <v>4738.3533333333335</v>
      </c>
      <c r="BN48" s="858">
        <v>2535.25</v>
      </c>
      <c r="BO48" s="856"/>
      <c r="BP48" s="845">
        <v>2.6139604720355751</v>
      </c>
      <c r="BQ48" s="846">
        <v>3.6064333333333334</v>
      </c>
      <c r="BR48" s="847">
        <v>3.1263699207280804</v>
      </c>
      <c r="BS48" s="847">
        <v>4.5216666666666662E-2</v>
      </c>
      <c r="BT48" s="847">
        <v>4.5533333333333342E-2</v>
      </c>
      <c r="BU48" s="847">
        <v>1.9396166666666668</v>
      </c>
      <c r="BV48" s="859">
        <v>1.1535529783031735</v>
      </c>
      <c r="BW48" s="855">
        <v>4019.3433333333328</v>
      </c>
      <c r="BX48" s="849">
        <v>2397.9299999999998</v>
      </c>
      <c r="BY48" s="849">
        <v>2746.36</v>
      </c>
      <c r="BZ48" s="849"/>
      <c r="CA48" s="853">
        <v>3.4135319865001672</v>
      </c>
      <c r="CB48" s="847">
        <v>2.6263036481721329</v>
      </c>
      <c r="CC48" s="847">
        <v>2.7191217384665687</v>
      </c>
      <c r="CD48" s="846">
        <v>4.3265833333333328</v>
      </c>
      <c r="CE48" s="847">
        <v>4.0177985965317777</v>
      </c>
      <c r="CF48" s="847">
        <v>8.0133333333333348E-2</v>
      </c>
      <c r="CG48" s="847">
        <v>9.006666666666667E-2</v>
      </c>
      <c r="CH48" s="847">
        <v>1.8627833333333335</v>
      </c>
      <c r="CI48" s="859">
        <v>1.0768542099318026</v>
      </c>
      <c r="CJ48" s="855">
        <v>4577.71</v>
      </c>
      <c r="CK48" s="858">
        <v>2629.353333333333</v>
      </c>
      <c r="CL48" s="849">
        <v>2225.38</v>
      </c>
      <c r="CM48" s="849">
        <v>2703.46</v>
      </c>
      <c r="CN48" s="860">
        <f>(CM48^2-CL48^2)/(2*CL48^2)</f>
        <v>0.23790684585681748</v>
      </c>
      <c r="CO48" s="850"/>
      <c r="CP48" s="850"/>
      <c r="CQ48" s="851"/>
      <c r="CR48" s="861"/>
      <c r="CS48" s="862"/>
      <c r="CT48" s="863"/>
      <c r="CU48" s="864"/>
      <c r="CV48" s="863"/>
      <c r="CW48" s="864"/>
      <c r="CX48" s="852"/>
      <c r="CY48" s="864"/>
      <c r="CZ48" s="863"/>
      <c r="DA48" s="864"/>
      <c r="DB48" s="863"/>
      <c r="DC48" s="864"/>
      <c r="DD48" s="863"/>
      <c r="DE48" s="864"/>
      <c r="DF48" s="863"/>
      <c r="DG48" s="864"/>
      <c r="DH48" s="863"/>
      <c r="DI48" s="864"/>
      <c r="DJ48" s="865"/>
      <c r="DK48" s="834"/>
      <c r="DL48" s="835"/>
    </row>
    <row r="49" spans="1:116" s="836" customFormat="1">
      <c r="A49" s="804" t="s">
        <v>66</v>
      </c>
      <c r="B49" s="958"/>
      <c r="C49" s="958"/>
      <c r="D49" s="804" t="s">
        <v>23</v>
      </c>
      <c r="E49" s="804" t="s">
        <v>58</v>
      </c>
      <c r="F49" s="805">
        <v>1855.34</v>
      </c>
      <c r="G49" s="806">
        <v>25.659999847412099</v>
      </c>
      <c r="H49" s="806">
        <v>27.420000076293899</v>
      </c>
      <c r="I49" s="806">
        <v>33.029998779296797</v>
      </c>
      <c r="J49" s="806">
        <v>12.7739139239893</v>
      </c>
      <c r="K49" s="904">
        <v>0.26271499999999998</v>
      </c>
      <c r="L49" s="920">
        <f t="shared" si="0"/>
        <v>-0.58051512998800237</v>
      </c>
      <c r="M49" s="917">
        <v>2.6752663882580601</v>
      </c>
      <c r="N49" s="806">
        <v>2.3335301625845499</v>
      </c>
      <c r="O49" s="807">
        <v>0.14724499999999999</v>
      </c>
      <c r="P49" s="808" t="s">
        <v>96</v>
      </c>
      <c r="Q49" s="804" t="s">
        <v>58</v>
      </c>
      <c r="R49" s="809" t="s">
        <v>112</v>
      </c>
      <c r="S49" s="810" t="s">
        <v>185</v>
      </c>
      <c r="T49" s="808" t="s">
        <v>96</v>
      </c>
      <c r="U49" s="811"/>
      <c r="V49" s="812">
        <v>2.336682124219684</v>
      </c>
      <c r="W49" s="813">
        <v>3.1293666666666669</v>
      </c>
      <c r="X49" s="813">
        <v>4.2585333333333333</v>
      </c>
      <c r="Y49" s="681">
        <f t="shared" si="1"/>
        <v>0.36082913475570128</v>
      </c>
      <c r="Z49" s="814">
        <v>2.728682882143052</v>
      </c>
      <c r="AA49" s="814">
        <v>6.7583333333333329E-2</v>
      </c>
      <c r="AB49" s="814">
        <v>5.308333333333333E-2</v>
      </c>
      <c r="AC49" s="814">
        <v>1.7844500000000001</v>
      </c>
      <c r="AD49" s="814">
        <v>1.1470157864958661</v>
      </c>
      <c r="AE49" s="814"/>
      <c r="AF49" s="814"/>
      <c r="AG49" s="814"/>
      <c r="AH49" s="814"/>
      <c r="AI49" s="814"/>
      <c r="AJ49" s="815"/>
      <c r="AK49" s="816">
        <v>3226.5266666666666</v>
      </c>
      <c r="AL49" s="816">
        <v>2046.77</v>
      </c>
      <c r="AM49" s="816">
        <v>2233.41</v>
      </c>
      <c r="AN49" s="811"/>
      <c r="AO49" s="816"/>
      <c r="AP49" s="817"/>
      <c r="AQ49" s="818"/>
      <c r="AR49" s="819">
        <v>18.914818293475903</v>
      </c>
      <c r="AS49" s="818">
        <v>13.228614004650469</v>
      </c>
      <c r="AT49" s="814">
        <v>2.3379388213161167</v>
      </c>
      <c r="AU49" s="814">
        <v>2.6943661144716735</v>
      </c>
      <c r="AV49" s="813">
        <v>4.2585333333333333</v>
      </c>
      <c r="AW49" s="814">
        <v>3.777038648934949</v>
      </c>
      <c r="AX49" s="814">
        <v>6.6000000000000003E-2</v>
      </c>
      <c r="AY49" s="814">
        <v>5.8516666666666675E-2</v>
      </c>
      <c r="AZ49" s="814">
        <v>2.3619166666666667</v>
      </c>
      <c r="BA49" s="814">
        <v>1.127479416853242</v>
      </c>
      <c r="BB49" s="814"/>
      <c r="BC49" s="814"/>
      <c r="BD49" s="866"/>
      <c r="BE49" s="814"/>
      <c r="BF49" s="814"/>
      <c r="BG49" s="815"/>
      <c r="BH49" s="821">
        <v>18.158549035458257</v>
      </c>
      <c r="BI49" s="816">
        <v>33.08335089937075</v>
      </c>
      <c r="BJ49" s="816"/>
      <c r="BK49" s="822"/>
      <c r="BL49" s="823"/>
      <c r="BM49" s="816">
        <v>3712.8666666666668</v>
      </c>
      <c r="BN49" s="824">
        <v>1986.2699999999998</v>
      </c>
      <c r="BO49" s="822"/>
      <c r="BP49" s="812">
        <v>2.3327730219756004</v>
      </c>
      <c r="BQ49" s="813">
        <v>3.1459333333333328</v>
      </c>
      <c r="BR49" s="814">
        <v>2.7875654637026992</v>
      </c>
      <c r="BS49" s="814">
        <v>3.7116666666666666E-2</v>
      </c>
      <c r="BT49" s="814">
        <v>4.3183333333333337E-2</v>
      </c>
      <c r="BU49" s="814">
        <v>1.6834833333333332</v>
      </c>
      <c r="BV49" s="820">
        <v>1.1285594452568</v>
      </c>
      <c r="BW49" s="821">
        <v>3102.5766666666664</v>
      </c>
      <c r="BX49" s="816">
        <v>1901.39</v>
      </c>
      <c r="BY49" s="816">
        <v>2161.54</v>
      </c>
      <c r="BZ49" s="816"/>
      <c r="CA49" s="825">
        <v>13.168739919541736</v>
      </c>
      <c r="CB49" s="814">
        <v>2.3459538467955738</v>
      </c>
      <c r="CC49" s="814">
        <v>2.7017388030782943</v>
      </c>
      <c r="CD49" s="813">
        <v>4.1036999999999999</v>
      </c>
      <c r="CE49" s="814">
        <v>3.7118303293369417</v>
      </c>
      <c r="CF49" s="814">
        <v>7.9750000000000001E-2</v>
      </c>
      <c r="CG49" s="814">
        <v>6.8166666666666667E-2</v>
      </c>
      <c r="CH49" s="814">
        <v>1.8955000000000002</v>
      </c>
      <c r="CI49" s="820">
        <v>1.1055731636130737</v>
      </c>
      <c r="CJ49" s="821">
        <v>3509.9966666666664</v>
      </c>
      <c r="CK49" s="824">
        <v>2006.5066666666669</v>
      </c>
      <c r="CL49" s="826"/>
      <c r="CM49" s="826"/>
      <c r="CN49" s="827"/>
      <c r="CO49" s="826"/>
      <c r="CP49" s="826"/>
      <c r="CQ49" s="817"/>
      <c r="CR49" s="828"/>
      <c r="CS49" s="829"/>
      <c r="CT49" s="830"/>
      <c r="CU49" s="831"/>
      <c r="CV49" s="830"/>
      <c r="CW49" s="831"/>
      <c r="CX49" s="832"/>
      <c r="CY49" s="831"/>
      <c r="CZ49" s="830"/>
      <c r="DA49" s="831"/>
      <c r="DB49" s="830"/>
      <c r="DC49" s="831"/>
      <c r="DD49" s="830"/>
      <c r="DE49" s="831"/>
      <c r="DF49" s="830"/>
      <c r="DG49" s="831"/>
      <c r="DH49" s="830"/>
      <c r="DI49" s="831"/>
      <c r="DJ49" s="833"/>
      <c r="DK49" s="834"/>
      <c r="DL49" s="835"/>
    </row>
    <row r="50" spans="1:116" s="836" customFormat="1">
      <c r="A50" s="804" t="s">
        <v>67</v>
      </c>
      <c r="B50" s="958"/>
      <c r="C50" s="958"/>
      <c r="D50" s="804" t="s">
        <v>23</v>
      </c>
      <c r="E50" s="804" t="s">
        <v>59</v>
      </c>
      <c r="F50" s="805">
        <v>1855.5</v>
      </c>
      <c r="G50" s="806">
        <v>25.610000610351499</v>
      </c>
      <c r="H50" s="806">
        <v>26.860000610351499</v>
      </c>
      <c r="I50" s="806">
        <v>32.069999694824197</v>
      </c>
      <c r="J50" s="806">
        <v>12.8677572691939</v>
      </c>
      <c r="K50" s="904">
        <v>0.36477199999999999</v>
      </c>
      <c r="L50" s="920">
        <f t="shared" si="0"/>
        <v>-0.43797850562923896</v>
      </c>
      <c r="M50" s="917">
        <v>2.66488712246634</v>
      </c>
      <c r="N50" s="806">
        <v>2.32197591604936</v>
      </c>
      <c r="O50" s="807">
        <v>0.22090650000000001</v>
      </c>
      <c r="P50" s="808" t="s">
        <v>96</v>
      </c>
      <c r="Q50" s="804" t="s">
        <v>59</v>
      </c>
      <c r="R50" s="809" t="s">
        <v>112</v>
      </c>
      <c r="S50" s="810" t="s">
        <v>185</v>
      </c>
      <c r="T50" s="808" t="s">
        <v>96</v>
      </c>
      <c r="U50" s="811"/>
      <c r="V50" s="812">
        <v>2.3392241446503852</v>
      </c>
      <c r="W50" s="813">
        <v>3.232216666666667</v>
      </c>
      <c r="X50" s="813">
        <v>4.8742999999999999</v>
      </c>
      <c r="Y50" s="681">
        <f t="shared" si="1"/>
        <v>0.50803628057112493</v>
      </c>
      <c r="Z50" s="814">
        <v>2.8437024003349114</v>
      </c>
      <c r="AA50" s="814">
        <v>6.3799999999999996E-2</v>
      </c>
      <c r="AB50" s="814">
        <v>3.7566666666666665E-2</v>
      </c>
      <c r="AC50" s="814">
        <v>1.8431999999999999</v>
      </c>
      <c r="AD50" s="814">
        <v>1.1367929158924492</v>
      </c>
      <c r="AE50" s="814">
        <v>3.2055033000000002</v>
      </c>
      <c r="AF50" s="814">
        <v>3.0033656</v>
      </c>
      <c r="AG50" s="814">
        <f>AE50</f>
        <v>3.2055033000000002</v>
      </c>
      <c r="AH50" s="814">
        <f>AF50^2/AE50</f>
        <v>2.8139746189820984</v>
      </c>
      <c r="AI50" s="814">
        <f>AG50/AH50</f>
        <v>1.139137246788505</v>
      </c>
      <c r="AJ50" s="815">
        <v>2.3333333333333002</v>
      </c>
      <c r="AK50" s="816">
        <v>3542.8033333333333</v>
      </c>
      <c r="AL50" s="816">
        <v>2123.4699999999998</v>
      </c>
      <c r="AM50" s="816">
        <v>2482.6</v>
      </c>
      <c r="AN50" s="816">
        <v>2041.33</v>
      </c>
      <c r="AO50" s="816">
        <v>2360.8249999999998</v>
      </c>
      <c r="AP50" s="817">
        <f>(AO50^2-AN50^2)/(2*AN50^2)</f>
        <v>0.16876133958272163</v>
      </c>
      <c r="AQ50" s="818"/>
      <c r="AR50" s="819">
        <v>19.158566446538547</v>
      </c>
      <c r="AS50" s="818">
        <v>13.223847782622469</v>
      </c>
      <c r="AT50" s="814">
        <v>2.3348875134480882</v>
      </c>
      <c r="AU50" s="814">
        <v>2.6907018273858321</v>
      </c>
      <c r="AV50" s="813">
        <v>4.8742999999999999</v>
      </c>
      <c r="AW50" s="814">
        <v>4.6989068461112371</v>
      </c>
      <c r="AX50" s="814">
        <v>6.1116666666666666E-2</v>
      </c>
      <c r="AY50" s="814">
        <v>6.5650000000000014E-2</v>
      </c>
      <c r="AZ50" s="814">
        <v>2.5643000000000002</v>
      </c>
      <c r="BA50" s="814">
        <v>1.0373263739062877</v>
      </c>
      <c r="BB50" s="814"/>
      <c r="BC50" s="814"/>
      <c r="BD50" s="866"/>
      <c r="BE50" s="814"/>
      <c r="BF50" s="814"/>
      <c r="BG50" s="815"/>
      <c r="BH50" s="821">
        <v>18.001029707824475</v>
      </c>
      <c r="BI50" s="816">
        <v>32.796363917130847</v>
      </c>
      <c r="BJ50" s="816"/>
      <c r="BK50" s="822"/>
      <c r="BL50" s="823"/>
      <c r="BM50" s="816">
        <v>3724.8833333333332</v>
      </c>
      <c r="BN50" s="824">
        <v>1955.2566666666669</v>
      </c>
      <c r="BO50" s="822"/>
      <c r="BP50" s="812">
        <v>2.3331596516642255</v>
      </c>
      <c r="BQ50" s="813">
        <v>3.1715833333333334</v>
      </c>
      <c r="BR50" s="814">
        <v>2.7901324456764498</v>
      </c>
      <c r="BS50" s="814">
        <v>3.9633333333333333E-2</v>
      </c>
      <c r="BT50" s="814">
        <v>4.1999999999999996E-2</v>
      </c>
      <c r="BU50" s="814">
        <v>1.8139333333333334</v>
      </c>
      <c r="BV50" s="820">
        <v>1.1367142582238254</v>
      </c>
      <c r="BW50" s="821">
        <v>3156.3933333333334</v>
      </c>
      <c r="BX50" s="816">
        <v>1779.39</v>
      </c>
      <c r="BY50" s="816">
        <v>2140.58</v>
      </c>
      <c r="BZ50" s="816"/>
      <c r="CA50" s="825">
        <v>13.239306732076475</v>
      </c>
      <c r="CB50" s="814">
        <v>2.3427133995037224</v>
      </c>
      <c r="CC50" s="814">
        <v>2.7002013368764213</v>
      </c>
      <c r="CD50" s="813">
        <v>4.1114166666666669</v>
      </c>
      <c r="CE50" s="814">
        <v>3.7696314247589706</v>
      </c>
      <c r="CF50" s="814">
        <v>7.1399999999999991E-2</v>
      </c>
      <c r="CG50" s="814">
        <v>5.2333333333333336E-2</v>
      </c>
      <c r="CH50" s="814">
        <v>1.9585999999999999</v>
      </c>
      <c r="CI50" s="820">
        <v>1.0906680795535733</v>
      </c>
      <c r="CJ50" s="821">
        <v>3680.5366666666669</v>
      </c>
      <c r="CK50" s="824">
        <v>2015.8966666666668</v>
      </c>
      <c r="CL50" s="867">
        <v>1784.86</v>
      </c>
      <c r="CM50" s="867">
        <v>2080.36</v>
      </c>
      <c r="CN50" s="827">
        <f>(CM50^2-CL50^2)/(2*CL50^2)</f>
        <v>0.17926412845854486</v>
      </c>
      <c r="CO50" s="826">
        <v>1859.8591549295772</v>
      </c>
      <c r="CP50" s="826">
        <v>2031.538461538461</v>
      </c>
      <c r="CQ50" s="817">
        <f>(CP50^2-CO50^2)/(2*CO50^2)</f>
        <v>9.6568047337277918E-2</v>
      </c>
      <c r="CR50" s="828"/>
      <c r="CS50" s="829"/>
      <c r="CT50" s="830"/>
      <c r="CU50" s="831"/>
      <c r="CV50" s="830"/>
      <c r="CW50" s="831"/>
      <c r="CX50" s="832"/>
      <c r="CY50" s="831"/>
      <c r="CZ50" s="830"/>
      <c r="DA50" s="831"/>
      <c r="DB50" s="830"/>
      <c r="DC50" s="831"/>
      <c r="DD50" s="830"/>
      <c r="DE50" s="831"/>
      <c r="DF50" s="830"/>
      <c r="DG50" s="831"/>
      <c r="DH50" s="830"/>
      <c r="DI50" s="831"/>
      <c r="DJ50" s="833"/>
      <c r="DK50" s="834"/>
      <c r="DL50" s="835"/>
    </row>
    <row r="51" spans="1:116" s="836" customFormat="1">
      <c r="A51" s="804" t="s">
        <v>68</v>
      </c>
      <c r="B51" s="958"/>
      <c r="C51" s="958"/>
      <c r="D51" s="804" t="s">
        <v>23</v>
      </c>
      <c r="E51" s="804" t="s">
        <v>60</v>
      </c>
      <c r="F51" s="805">
        <v>1855.68</v>
      </c>
      <c r="G51" s="806">
        <v>25.7000007629394</v>
      </c>
      <c r="H51" s="806">
        <v>26.829999923706001</v>
      </c>
      <c r="I51" s="806">
        <v>32.470001220703097</v>
      </c>
      <c r="J51" s="806">
        <v>11.6471805644585</v>
      </c>
      <c r="K51" s="904">
        <v>0.2327129</v>
      </c>
      <c r="L51" s="920">
        <f t="shared" si="0"/>
        <v>-0.63317954175179825</v>
      </c>
      <c r="M51" s="917">
        <v>2.6453077566532999</v>
      </c>
      <c r="N51" s="806">
        <v>2.3372039857502598</v>
      </c>
      <c r="O51" s="807">
        <v>0.13828009999999999</v>
      </c>
      <c r="P51" s="808" t="s">
        <v>96</v>
      </c>
      <c r="Q51" s="804" t="s">
        <v>60</v>
      </c>
      <c r="R51" s="809" t="s">
        <v>112</v>
      </c>
      <c r="S51" s="810" t="s">
        <v>185</v>
      </c>
      <c r="T51" s="808" t="s">
        <v>96</v>
      </c>
      <c r="U51" s="811"/>
      <c r="V51" s="812">
        <v>2.3771877812810684</v>
      </c>
      <c r="W51" s="813">
        <v>3.2113000000000005</v>
      </c>
      <c r="X51" s="813">
        <v>4.5781000000000001</v>
      </c>
      <c r="Y51" s="681">
        <f t="shared" si="1"/>
        <v>0.42562202223398604</v>
      </c>
      <c r="Z51" s="814">
        <v>2.9390012188482473</v>
      </c>
      <c r="AA51" s="814">
        <v>5.2733333333333327E-2</v>
      </c>
      <c r="AB51" s="814">
        <v>5.6599999999999998E-2</v>
      </c>
      <c r="AC51" s="814">
        <v>1.9276499999999999</v>
      </c>
      <c r="AD51" s="814">
        <v>1.0926510577503459</v>
      </c>
      <c r="AE51" s="814"/>
      <c r="AF51" s="814"/>
      <c r="AG51" s="814"/>
      <c r="AH51" s="814"/>
      <c r="AI51" s="814"/>
      <c r="AJ51" s="815"/>
      <c r="AK51" s="816">
        <v>3656.1933333333332</v>
      </c>
      <c r="AL51" s="816">
        <v>2333.5500000000002</v>
      </c>
      <c r="AM51" s="816">
        <v>2487.9299999999998</v>
      </c>
      <c r="AN51" s="811"/>
      <c r="AO51" s="816"/>
      <c r="AP51" s="817"/>
      <c r="AQ51" s="818"/>
      <c r="AR51" s="819">
        <v>18.721698463365748</v>
      </c>
      <c r="AS51" s="818">
        <v>12.190268421750883</v>
      </c>
      <c r="AT51" s="814">
        <v>2.3697721951356274</v>
      </c>
      <c r="AU51" s="814">
        <v>2.6987580448573323</v>
      </c>
      <c r="AV51" s="813">
        <v>4.5781000000000001</v>
      </c>
      <c r="AW51" s="814">
        <v>4.1559735271061014</v>
      </c>
      <c r="AX51" s="814">
        <v>5.1600000000000007E-2</v>
      </c>
      <c r="AY51" s="814">
        <v>4.5350000000000001E-2</v>
      </c>
      <c r="AZ51" s="814">
        <v>2.4944500000000001</v>
      </c>
      <c r="BA51" s="814">
        <v>1.1015710206382943</v>
      </c>
      <c r="BB51" s="814"/>
      <c r="BC51" s="814"/>
      <c r="BD51" s="866"/>
      <c r="BE51" s="814"/>
      <c r="BF51" s="814"/>
      <c r="BG51" s="815"/>
      <c r="BH51" s="821">
        <v>17.982149162972618</v>
      </c>
      <c r="BI51" s="816">
        <v>32.761965150506626</v>
      </c>
      <c r="BJ51" s="816"/>
      <c r="BK51" s="822"/>
      <c r="BL51" s="823"/>
      <c r="BM51" s="816">
        <v>3830.3633333333332</v>
      </c>
      <c r="BN51" s="824">
        <v>2029.2</v>
      </c>
      <c r="BO51" s="822"/>
      <c r="BP51" s="812">
        <v>2.3722274634197551</v>
      </c>
      <c r="BQ51" s="813">
        <v>3.1729666666666665</v>
      </c>
      <c r="BR51" s="814">
        <v>2.861034825802701</v>
      </c>
      <c r="BS51" s="814">
        <v>3.9116666666666668E-2</v>
      </c>
      <c r="BT51" s="814">
        <v>3.6566666666666664E-2</v>
      </c>
      <c r="BU51" s="814">
        <v>1.8211166666666667</v>
      </c>
      <c r="BV51" s="820">
        <v>1.10902762806337</v>
      </c>
      <c r="BW51" s="821">
        <v>3488.5233333333331</v>
      </c>
      <c r="BX51" s="816">
        <v>2061.04</v>
      </c>
      <c r="BY51" s="816">
        <v>2333.96</v>
      </c>
      <c r="BZ51" s="816"/>
      <c r="CA51" s="825">
        <v>12.240865804150674</v>
      </c>
      <c r="CB51" s="814">
        <v>2.3761875412603874</v>
      </c>
      <c r="CC51" s="814">
        <v>2.7076241841191409</v>
      </c>
      <c r="CD51" s="813">
        <v>3.9356333333333331</v>
      </c>
      <c r="CE51" s="814">
        <v>3.6086557758598783</v>
      </c>
      <c r="CF51" s="814">
        <v>9.1850000000000001E-2</v>
      </c>
      <c r="CG51" s="814">
        <v>6.724999999999999E-2</v>
      </c>
      <c r="CH51" s="814">
        <v>1.9240333333333333</v>
      </c>
      <c r="CI51" s="820">
        <v>1.0906092400557494</v>
      </c>
      <c r="CJ51" s="821">
        <v>3792.5599999999995</v>
      </c>
      <c r="CK51" s="824">
        <v>2077.6166666666668</v>
      </c>
      <c r="CL51" s="826"/>
      <c r="CM51" s="826"/>
      <c r="CN51" s="827"/>
      <c r="CO51" s="826"/>
      <c r="CP51" s="826"/>
      <c r="CQ51" s="817"/>
      <c r="CR51" s="828"/>
      <c r="CS51" s="829"/>
      <c r="CT51" s="830"/>
      <c r="CU51" s="831"/>
      <c r="CV51" s="830"/>
      <c r="CW51" s="831"/>
      <c r="CX51" s="832"/>
      <c r="CY51" s="831"/>
      <c r="CZ51" s="830"/>
      <c r="DA51" s="831"/>
      <c r="DB51" s="830"/>
      <c r="DC51" s="831"/>
      <c r="DD51" s="830"/>
      <c r="DE51" s="831"/>
      <c r="DF51" s="830"/>
      <c r="DG51" s="831"/>
      <c r="DH51" s="830"/>
      <c r="DI51" s="831"/>
      <c r="DJ51" s="833"/>
      <c r="DK51" s="834"/>
      <c r="DL51" s="835"/>
    </row>
    <row r="52" spans="1:116" s="836" customFormat="1">
      <c r="A52" s="804" t="s">
        <v>69</v>
      </c>
      <c r="B52" s="958"/>
      <c r="C52" s="958"/>
      <c r="D52" s="804" t="s">
        <v>23</v>
      </c>
      <c r="E52" s="804" t="s">
        <v>61</v>
      </c>
      <c r="F52" s="805">
        <v>1856.03</v>
      </c>
      <c r="G52" s="806">
        <v>25.520000457763601</v>
      </c>
      <c r="H52" s="806">
        <v>27.620000839233398</v>
      </c>
      <c r="I52" s="806">
        <v>32.119998931884702</v>
      </c>
      <c r="J52" s="806">
        <v>14.9095919371753</v>
      </c>
      <c r="K52" s="904">
        <v>0.43152679999999999</v>
      </c>
      <c r="L52" s="920">
        <f t="shared" si="0"/>
        <v>-0.36499222722412678</v>
      </c>
      <c r="M52" s="917">
        <v>2.6763789975520398</v>
      </c>
      <c r="N52" s="806">
        <v>2.27734181032476</v>
      </c>
      <c r="O52" s="807">
        <v>0.26300040000000002</v>
      </c>
      <c r="P52" s="808" t="s">
        <v>96</v>
      </c>
      <c r="Q52" s="804" t="s">
        <v>61</v>
      </c>
      <c r="R52" s="809" t="s">
        <v>112</v>
      </c>
      <c r="S52" s="810" t="s">
        <v>185</v>
      </c>
      <c r="T52" s="808" t="s">
        <v>96</v>
      </c>
      <c r="U52" s="811"/>
      <c r="V52" s="812">
        <v>2.2764657068021754</v>
      </c>
      <c r="W52" s="813">
        <v>3.042016666666667</v>
      </c>
      <c r="X52" s="813">
        <v>4.7702333333333335</v>
      </c>
      <c r="Y52" s="681">
        <f t="shared" si="1"/>
        <v>0.56811544972907213</v>
      </c>
      <c r="Z52" s="814">
        <v>2.6797328519765067</v>
      </c>
      <c r="AA52" s="814">
        <v>4.3450000000000003E-2</v>
      </c>
      <c r="AB52" s="814">
        <v>4.0016666666666659E-2</v>
      </c>
      <c r="AC52" s="814">
        <v>1.7663833333333336</v>
      </c>
      <c r="AD52" s="814">
        <v>1.1351873040565845</v>
      </c>
      <c r="AE52" s="814"/>
      <c r="AF52" s="814"/>
      <c r="AG52" s="814"/>
      <c r="AH52" s="814"/>
      <c r="AI52" s="814"/>
      <c r="AJ52" s="815"/>
      <c r="AK52" s="816">
        <v>3086.5499999999997</v>
      </c>
      <c r="AL52" s="816">
        <v>1923.72</v>
      </c>
      <c r="AM52" s="816">
        <v>2086.04</v>
      </c>
      <c r="AN52" s="816"/>
      <c r="AO52" s="816"/>
      <c r="AP52" s="817"/>
      <c r="AQ52" s="818"/>
      <c r="AR52" s="819">
        <v>22.211815561959654</v>
      </c>
      <c r="AS52" s="818">
        <v>15.176653953615338</v>
      </c>
      <c r="AT52" s="814">
        <v>2.277625705629275</v>
      </c>
      <c r="AU52" s="814">
        <v>2.6851401315668233</v>
      </c>
      <c r="AV52" s="813">
        <v>4.7702333333333335</v>
      </c>
      <c r="AW52" s="814">
        <v>4.5938938391087314</v>
      </c>
      <c r="AX52" s="814">
        <v>4.7883333333333326E-2</v>
      </c>
      <c r="AY52" s="814">
        <v>3.5716666666666667E-2</v>
      </c>
      <c r="AZ52" s="814">
        <v>2.6574999999999998</v>
      </c>
      <c r="BA52" s="814">
        <v>1.038385626747268</v>
      </c>
      <c r="BB52" s="814"/>
      <c r="BC52" s="814"/>
      <c r="BD52" s="866"/>
      <c r="BE52" s="814"/>
      <c r="BF52" s="814"/>
      <c r="BG52" s="815"/>
      <c r="BH52" s="821">
        <v>15.9342911370131</v>
      </c>
      <c r="BI52" s="816">
        <v>29.030939861392621</v>
      </c>
      <c r="BJ52" s="816"/>
      <c r="BK52" s="822"/>
      <c r="BL52" s="823"/>
      <c r="BM52" s="816">
        <v>3520.91</v>
      </c>
      <c r="BN52" s="824">
        <v>1928.3</v>
      </c>
      <c r="BO52" s="822"/>
      <c r="BP52" s="812">
        <v>2.2733879115003024</v>
      </c>
      <c r="BQ52" s="813">
        <v>2.9962499999999999</v>
      </c>
      <c r="BR52" s="814">
        <v>2.659045422426181</v>
      </c>
      <c r="BS52" s="814">
        <v>4.2799999999999998E-2</v>
      </c>
      <c r="BT52" s="814">
        <v>3.6733333333333333E-2</v>
      </c>
      <c r="BU52" s="814">
        <v>1.6548166666666666</v>
      </c>
      <c r="BV52" s="820">
        <v>1.126814147186002</v>
      </c>
      <c r="BW52" s="821">
        <v>3009.64</v>
      </c>
      <c r="BX52" s="816">
        <v>1807.87</v>
      </c>
      <c r="BY52" s="816">
        <v>2085.4</v>
      </c>
      <c r="BZ52" s="816"/>
      <c r="CA52" s="825">
        <v>15.16593809783461</v>
      </c>
      <c r="CB52" s="814">
        <v>2.284733547129008</v>
      </c>
      <c r="CC52" s="814">
        <v>2.6931794799167692</v>
      </c>
      <c r="CD52" s="813">
        <v>4.2457333333333338</v>
      </c>
      <c r="CE52" s="814">
        <v>3.8697157933716455</v>
      </c>
      <c r="CF52" s="814">
        <v>9.8716666666666661E-2</v>
      </c>
      <c r="CG52" s="814">
        <v>6.7383333333333337E-2</v>
      </c>
      <c r="CH52" s="814">
        <v>1.9536666666666669</v>
      </c>
      <c r="CI52" s="820">
        <v>1.0971692909866302</v>
      </c>
      <c r="CJ52" s="821">
        <v>3250.5866666666661</v>
      </c>
      <c r="CK52" s="824">
        <v>1910.3333333333333</v>
      </c>
      <c r="CL52" s="826"/>
      <c r="CM52" s="826"/>
      <c r="CN52" s="827"/>
      <c r="CO52" s="826"/>
      <c r="CP52" s="826"/>
      <c r="CQ52" s="817"/>
      <c r="CR52" s="828"/>
      <c r="CS52" s="829"/>
      <c r="CT52" s="830"/>
      <c r="CU52" s="831"/>
      <c r="CV52" s="830"/>
      <c r="CW52" s="831"/>
      <c r="CX52" s="832"/>
      <c r="CY52" s="831"/>
      <c r="CZ52" s="830"/>
      <c r="DA52" s="831"/>
      <c r="DB52" s="830"/>
      <c r="DC52" s="831"/>
      <c r="DD52" s="830"/>
      <c r="DE52" s="831"/>
      <c r="DF52" s="830"/>
      <c r="DG52" s="831"/>
      <c r="DH52" s="830"/>
      <c r="DI52" s="831"/>
      <c r="DJ52" s="833"/>
      <c r="DK52" s="834"/>
      <c r="DL52" s="835"/>
    </row>
    <row r="53" spans="1:116" s="836" customFormat="1">
      <c r="A53" s="804" t="s">
        <v>70</v>
      </c>
      <c r="B53" s="958"/>
      <c r="C53" s="958"/>
      <c r="D53" s="804" t="s">
        <v>23</v>
      </c>
      <c r="E53" s="804" t="s">
        <v>62</v>
      </c>
      <c r="F53" s="805">
        <v>1856.26</v>
      </c>
      <c r="G53" s="806">
        <v>25.530000686645501</v>
      </c>
      <c r="H53" s="806">
        <v>27.120000839233398</v>
      </c>
      <c r="I53" s="806">
        <v>31.889999389648398</v>
      </c>
      <c r="J53" s="806">
        <v>14.0116010892578</v>
      </c>
      <c r="K53" s="904">
        <v>0.39127489999999998</v>
      </c>
      <c r="L53" s="920">
        <f t="shared" si="0"/>
        <v>-0.40751801088063144</v>
      </c>
      <c r="M53" s="917">
        <v>2.6759834108330498</v>
      </c>
      <c r="N53" s="806">
        <v>2.3010352900924098</v>
      </c>
      <c r="O53" s="807">
        <v>0.23552419999999999</v>
      </c>
      <c r="P53" s="808" t="s">
        <v>96</v>
      </c>
      <c r="Q53" s="804" t="s">
        <v>62</v>
      </c>
      <c r="R53" s="809" t="s">
        <v>109</v>
      </c>
      <c r="S53" s="810" t="s">
        <v>183</v>
      </c>
      <c r="T53" s="808" t="s">
        <v>96</v>
      </c>
      <c r="U53" s="811"/>
      <c r="V53" s="812">
        <v>2.2980671663576171</v>
      </c>
      <c r="W53" s="813">
        <v>3.1395666666666671</v>
      </c>
      <c r="X53" s="813">
        <v>4.9026166666666668</v>
      </c>
      <c r="Y53" s="681">
        <f t="shared" si="1"/>
        <v>0.56155838916198608</v>
      </c>
      <c r="Z53" s="814">
        <v>2.9663574610984775</v>
      </c>
      <c r="AA53" s="814">
        <v>4.7850000000000004E-2</v>
      </c>
      <c r="AB53" s="814">
        <v>4.3366666666666664E-2</v>
      </c>
      <c r="AC53" s="814">
        <v>1.9028</v>
      </c>
      <c r="AD53" s="814">
        <v>1.058385602079233</v>
      </c>
      <c r="AE53" s="814">
        <v>3.1832159999999998</v>
      </c>
      <c r="AF53" s="814">
        <v>2.9310668999999998</v>
      </c>
      <c r="AG53" s="814">
        <f>AE53</f>
        <v>3.1832159999999998</v>
      </c>
      <c r="AH53" s="814">
        <f>AF53^2/AE53</f>
        <v>2.6988910498928158</v>
      </c>
      <c r="AI53" s="814">
        <f>AG53/AH53</f>
        <v>1.1794533166229213</v>
      </c>
      <c r="AJ53" s="815">
        <v>38.708333333333002</v>
      </c>
      <c r="AK53" s="816">
        <v>3369.7533333333336</v>
      </c>
      <c r="AL53" s="816">
        <v>1755.96</v>
      </c>
      <c r="AM53" s="816">
        <v>2241.87</v>
      </c>
      <c r="AN53" s="816">
        <v>1721.75</v>
      </c>
      <c r="AO53" s="816">
        <v>2402.63</v>
      </c>
      <c r="AP53" s="817">
        <f>(AO53^2-AN53^2)/(2*AN53^2)</f>
        <v>0.47365166765902539</v>
      </c>
      <c r="AQ53" s="818"/>
      <c r="AR53" s="819">
        <v>20.386360310259036</v>
      </c>
      <c r="AS53" s="818">
        <v>14.1074505680656</v>
      </c>
      <c r="AT53" s="818">
        <v>2.3037917043916787</v>
      </c>
      <c r="AU53" s="818">
        <v>2.6821787449880281</v>
      </c>
      <c r="AV53" s="813">
        <v>4.9026166666666668</v>
      </c>
      <c r="AW53" s="814">
        <v>4.6774954064212872</v>
      </c>
      <c r="AX53" s="814">
        <v>5.1250000000000004E-2</v>
      </c>
      <c r="AY53" s="814">
        <v>4.2849999999999999E-2</v>
      </c>
      <c r="AZ53" s="814">
        <v>2.67035</v>
      </c>
      <c r="BA53" s="814">
        <v>1.0481285903426718</v>
      </c>
      <c r="BB53" s="814"/>
      <c r="BC53" s="814"/>
      <c r="BD53" s="866"/>
      <c r="BE53" s="814"/>
      <c r="BF53" s="814"/>
      <c r="BG53" s="815"/>
      <c r="BH53" s="821">
        <v>16.543380325926485</v>
      </c>
      <c r="BI53" s="816">
        <v>30.140649195904221</v>
      </c>
      <c r="BJ53" s="816"/>
      <c r="BK53" s="822"/>
      <c r="BL53" s="823"/>
      <c r="BM53" s="816">
        <v>3712.4599999999996</v>
      </c>
      <c r="BN53" s="824">
        <v>1997.08</v>
      </c>
      <c r="BO53" s="822"/>
      <c r="BP53" s="812">
        <v>2.295411278688996</v>
      </c>
      <c r="BQ53" s="813">
        <v>3.0976166666666662</v>
      </c>
      <c r="BR53" s="814">
        <v>2.934911257938452</v>
      </c>
      <c r="BS53" s="814">
        <v>4.0149999999999991E-2</v>
      </c>
      <c r="BT53" s="814">
        <v>3.7291666666666667E-2</v>
      </c>
      <c r="BU53" s="814">
        <v>1.7659666666666667</v>
      </c>
      <c r="BV53" s="820">
        <v>1.0554379313132971</v>
      </c>
      <c r="BW53" s="821">
        <v>3329.91</v>
      </c>
      <c r="BX53" s="816">
        <v>1732.52</v>
      </c>
      <c r="BY53" s="816">
        <v>2339.63</v>
      </c>
      <c r="BZ53" s="816"/>
      <c r="CA53" s="825">
        <v>14.422852956645887</v>
      </c>
      <c r="CB53" s="814">
        <v>2.3095653984146063</v>
      </c>
      <c r="CC53" s="814">
        <v>2.6988109304982566</v>
      </c>
      <c r="CD53" s="813">
        <v>4.0831333333333335</v>
      </c>
      <c r="CE53" s="814">
        <v>3.8384789067899923</v>
      </c>
      <c r="CF53" s="814">
        <v>7.3166666666666672E-2</v>
      </c>
      <c r="CG53" s="814">
        <v>7.3366666666666677E-2</v>
      </c>
      <c r="CH53" s="814">
        <v>1.8888833333333332</v>
      </c>
      <c r="CI53" s="820">
        <v>1.0637373377539121</v>
      </c>
      <c r="CJ53" s="821">
        <v>3685.5966666666664</v>
      </c>
      <c r="CK53" s="824">
        <v>2022.3500000000001</v>
      </c>
      <c r="CL53" s="867">
        <v>1859.02</v>
      </c>
      <c r="CM53" s="867">
        <v>2159.2800000000002</v>
      </c>
      <c r="CN53" s="827">
        <f>(CM53^2-CL53^2)/(2*CL53^2)</f>
        <v>0.1745587879729375</v>
      </c>
      <c r="CO53" s="826"/>
      <c r="CP53" s="826"/>
      <c r="CQ53" s="817"/>
      <c r="CR53" s="828"/>
      <c r="CS53" s="829"/>
      <c r="CT53" s="830"/>
      <c r="CU53" s="831"/>
      <c r="CV53" s="830"/>
      <c r="CW53" s="831"/>
      <c r="CX53" s="832"/>
      <c r="CY53" s="831"/>
      <c r="CZ53" s="830"/>
      <c r="DA53" s="831"/>
      <c r="DB53" s="830"/>
      <c r="DC53" s="831"/>
      <c r="DD53" s="830"/>
      <c r="DE53" s="831"/>
      <c r="DF53" s="830"/>
      <c r="DG53" s="831"/>
      <c r="DH53" s="830"/>
      <c r="DI53" s="831"/>
      <c r="DJ53" s="833"/>
      <c r="DK53" s="834"/>
      <c r="DL53" s="835"/>
    </row>
    <row r="54" spans="1:116" s="836" customFormat="1">
      <c r="A54" s="804" t="s">
        <v>71</v>
      </c>
      <c r="B54" s="958"/>
      <c r="C54" s="958"/>
      <c r="D54" s="804" t="s">
        <v>23</v>
      </c>
      <c r="E54" s="804" t="s">
        <v>63</v>
      </c>
      <c r="F54" s="805">
        <v>1856.68</v>
      </c>
      <c r="G54" s="806">
        <v>25.530000686645501</v>
      </c>
      <c r="H54" s="806">
        <v>26.639999389648398</v>
      </c>
      <c r="I54" s="806">
        <v>30.889999389648398</v>
      </c>
      <c r="J54" s="806">
        <v>15.015555591869299</v>
      </c>
      <c r="K54" s="904">
        <v>0.56620910000000002</v>
      </c>
      <c r="L54" s="920">
        <f t="shared" si="0"/>
        <v>-0.24702315502032124</v>
      </c>
      <c r="M54" s="917">
        <v>2.6697926933623299</v>
      </c>
      <c r="N54" s="806">
        <v>2.26890848730284</v>
      </c>
      <c r="O54" s="807">
        <v>0.34995670000000001</v>
      </c>
      <c r="P54" s="808" t="s">
        <v>96</v>
      </c>
      <c r="Q54" s="804" t="s">
        <v>63</v>
      </c>
      <c r="R54" s="809" t="s">
        <v>109</v>
      </c>
      <c r="S54" s="810" t="s">
        <v>183</v>
      </c>
      <c r="T54" s="808" t="s">
        <v>96</v>
      </c>
      <c r="U54" s="811"/>
      <c r="V54" s="812">
        <v>2.2692460771569145</v>
      </c>
      <c r="W54" s="813">
        <v>2.995883333333333</v>
      </c>
      <c r="X54" s="813">
        <v>4.6889500000000002</v>
      </c>
      <c r="Y54" s="681">
        <f t="shared" si="1"/>
        <v>0.56513104092838529</v>
      </c>
      <c r="Z54" s="814">
        <v>2.5217734530857334</v>
      </c>
      <c r="AA54" s="814">
        <v>7.6399999999999996E-2</v>
      </c>
      <c r="AB54" s="814">
        <v>5.7200000000000001E-2</v>
      </c>
      <c r="AC54" s="814">
        <v>1.73695</v>
      </c>
      <c r="AD54" s="814">
        <v>1.18821776625585</v>
      </c>
      <c r="AE54" s="814"/>
      <c r="AF54" s="814"/>
      <c r="AG54" s="814"/>
      <c r="AH54" s="814"/>
      <c r="AI54" s="814"/>
      <c r="AJ54" s="815"/>
      <c r="AK54" s="816">
        <v>3153.53</v>
      </c>
      <c r="AL54" s="816">
        <v>1997.55</v>
      </c>
      <c r="AM54" s="816">
        <v>2235.7399999999998</v>
      </c>
      <c r="AN54" s="811"/>
      <c r="AO54" s="816"/>
      <c r="AP54" s="817"/>
      <c r="AQ54" s="818"/>
      <c r="AR54" s="819">
        <v>21.446160734273562</v>
      </c>
      <c r="AS54" s="818">
        <v>15.051404867421686</v>
      </c>
      <c r="AT54" s="818">
        <v>2.2786127751606489</v>
      </c>
      <c r="AU54" s="818">
        <v>2.6823430942023743</v>
      </c>
      <c r="AV54" s="813">
        <v>4.6889500000000002</v>
      </c>
      <c r="AW54" s="814">
        <v>4.1662565564311356</v>
      </c>
      <c r="AX54" s="814">
        <v>6.2800000000000009E-2</v>
      </c>
      <c r="AY54" s="814">
        <v>7.651666666666665E-2</v>
      </c>
      <c r="AZ54" s="814">
        <v>2.5471833333333329</v>
      </c>
      <c r="BA54" s="814">
        <v>1.1254587749191831</v>
      </c>
      <c r="BB54" s="814"/>
      <c r="BC54" s="814"/>
      <c r="BD54" s="866"/>
      <c r="BE54" s="814"/>
      <c r="BF54" s="814"/>
      <c r="BG54" s="815"/>
      <c r="BH54" s="821">
        <v>17.665397080373435</v>
      </c>
      <c r="BI54" s="816">
        <v>32.184869465368322</v>
      </c>
      <c r="BJ54" s="816"/>
      <c r="BK54" s="822"/>
      <c r="BL54" s="823"/>
      <c r="BM54" s="816">
        <v>3532.8633333333332</v>
      </c>
      <c r="BN54" s="824">
        <v>1957.7733333333333</v>
      </c>
      <c r="BO54" s="822"/>
      <c r="BP54" s="812">
        <v>2.2641800962712018</v>
      </c>
      <c r="BQ54" s="813">
        <v>2.9794</v>
      </c>
      <c r="BR54" s="814">
        <v>2.534510572971441</v>
      </c>
      <c r="BS54" s="814">
        <v>8.4000000000000005E-2</v>
      </c>
      <c r="BT54" s="814">
        <v>8.9683333333333351E-2</v>
      </c>
      <c r="BU54" s="814">
        <v>1.5366000000000002</v>
      </c>
      <c r="BV54" s="820">
        <v>1.1755326775011137</v>
      </c>
      <c r="BW54" s="821">
        <v>3133.9933333333333</v>
      </c>
      <c r="BX54" s="816">
        <v>1966.78</v>
      </c>
      <c r="BY54" s="816">
        <v>2197.7600000000002</v>
      </c>
      <c r="BZ54" s="816"/>
      <c r="CA54" s="825">
        <v>15.176391554702521</v>
      </c>
      <c r="CB54" s="814">
        <v>2.2837765508637236</v>
      </c>
      <c r="CC54" s="814">
        <v>2.6923831616247789</v>
      </c>
      <c r="CD54" s="813">
        <v>3.8796999999999997</v>
      </c>
      <c r="CE54" s="814">
        <v>3.4653309391046845</v>
      </c>
      <c r="CF54" s="814">
        <v>7.2133333333333327E-2</v>
      </c>
      <c r="CG54" s="814">
        <v>0.12041666666666666</v>
      </c>
      <c r="CH54" s="814">
        <v>1.6942666666666666</v>
      </c>
      <c r="CI54" s="820">
        <v>1.1195756099999998</v>
      </c>
      <c r="CJ54" s="821">
        <v>3460.15</v>
      </c>
      <c r="CK54" s="824">
        <v>2018.04</v>
      </c>
      <c r="CL54" s="826"/>
      <c r="CM54" s="826"/>
      <c r="CN54" s="827"/>
      <c r="CO54" s="826"/>
      <c r="CP54" s="826"/>
      <c r="CQ54" s="817"/>
      <c r="CR54" s="828"/>
      <c r="CS54" s="829"/>
      <c r="CT54" s="830"/>
      <c r="CU54" s="831"/>
      <c r="CV54" s="830"/>
      <c r="CW54" s="831"/>
      <c r="CX54" s="832"/>
      <c r="CY54" s="831"/>
      <c r="CZ54" s="830"/>
      <c r="DA54" s="831"/>
      <c r="DB54" s="830"/>
      <c r="DC54" s="831"/>
      <c r="DD54" s="830"/>
      <c r="DE54" s="831"/>
      <c r="DF54" s="830"/>
      <c r="DG54" s="831"/>
      <c r="DH54" s="830"/>
      <c r="DI54" s="831"/>
      <c r="DJ54" s="833"/>
      <c r="DK54" s="834"/>
      <c r="DL54" s="835"/>
    </row>
    <row r="55" spans="1:116" s="422" customFormat="1">
      <c r="A55" s="401" t="s">
        <v>72</v>
      </c>
      <c r="B55" s="958"/>
      <c r="C55" s="958"/>
      <c r="D55" s="401" t="s">
        <v>23</v>
      </c>
      <c r="E55" s="401" t="s">
        <v>24</v>
      </c>
      <c r="F55" s="402">
        <v>1354.78</v>
      </c>
      <c r="G55" s="403">
        <v>25.7299995422363</v>
      </c>
      <c r="H55" s="403">
        <v>28.4699993133544</v>
      </c>
      <c r="I55" s="403">
        <v>32.560001373291001</v>
      </c>
      <c r="J55" s="403">
        <v>14.399308399518301</v>
      </c>
      <c r="K55" s="906">
        <v>0.37702140000000001</v>
      </c>
      <c r="L55" s="920">
        <f t="shared" si="0"/>
        <v>-0.42363399823414472</v>
      </c>
      <c r="M55" s="919">
        <v>2.5738954715664799</v>
      </c>
      <c r="N55" s="403">
        <v>2.2032723247343902</v>
      </c>
      <c r="O55" s="404">
        <v>0.20815349999999999</v>
      </c>
      <c r="P55" s="119" t="s">
        <v>90</v>
      </c>
      <c r="Q55" s="401" t="s">
        <v>24</v>
      </c>
      <c r="R55" s="405" t="s">
        <v>89</v>
      </c>
      <c r="S55" s="118" t="s">
        <v>189</v>
      </c>
      <c r="T55" s="119" t="s">
        <v>90</v>
      </c>
      <c r="U55" s="406"/>
      <c r="V55" s="407">
        <v>2.2666785973599528</v>
      </c>
      <c r="W55" s="408">
        <v>3.8477000000000015</v>
      </c>
      <c r="X55" s="408">
        <v>5.2168666666666663</v>
      </c>
      <c r="Y55" s="681">
        <f t="shared" si="1"/>
        <v>0.35584028553854624</v>
      </c>
      <c r="Z55" s="409">
        <v>3.3902664950589685</v>
      </c>
      <c r="AA55" s="409">
        <v>6.823333333333334E-2</v>
      </c>
      <c r="AB55" s="409">
        <v>5.2350000000000008E-2</v>
      </c>
      <c r="AC55" s="409">
        <v>1.7803333333333333</v>
      </c>
      <c r="AD55" s="409">
        <v>1.1439058794852366</v>
      </c>
      <c r="AE55" s="409"/>
      <c r="AF55" s="409"/>
      <c r="AG55" s="409"/>
      <c r="AH55" s="409"/>
      <c r="AI55" s="409"/>
      <c r="AJ55" s="410"/>
      <c r="AK55" s="411">
        <v>4128.123333333333</v>
      </c>
      <c r="AL55" s="411">
        <v>2583.48</v>
      </c>
      <c r="AM55" s="411">
        <v>2763.63</v>
      </c>
      <c r="AN55" s="411"/>
      <c r="AO55" s="411"/>
      <c r="AP55" s="412"/>
      <c r="AQ55" s="413"/>
      <c r="AR55" s="414">
        <v>19.475497433734095</v>
      </c>
      <c r="AS55" s="413">
        <v>13.963099839196577</v>
      </c>
      <c r="AT55" s="409">
        <v>2.2827484709289814</v>
      </c>
      <c r="AU55" s="409">
        <v>2.6532202655633945</v>
      </c>
      <c r="AV55" s="408">
        <v>5.2168666666666663</v>
      </c>
      <c r="AW55" s="409">
        <v>4.9560441542709759</v>
      </c>
      <c r="AX55" s="409">
        <v>8.7366666666666676E-2</v>
      </c>
      <c r="AY55" s="409">
        <v>4.6849999999999996E-2</v>
      </c>
      <c r="AZ55" s="409">
        <v>2.4966166666666663</v>
      </c>
      <c r="BA55" s="409">
        <v>1.0526271567154868</v>
      </c>
      <c r="BB55" s="409"/>
      <c r="BC55" s="409"/>
      <c r="BD55" s="409"/>
      <c r="BE55" s="409"/>
      <c r="BF55" s="409"/>
      <c r="BG55" s="415"/>
      <c r="BH55" s="416">
        <v>21.999209343831595</v>
      </c>
      <c r="BI55" s="411">
        <v>40.080711339298318</v>
      </c>
      <c r="BJ55" s="411"/>
      <c r="BK55" s="417"/>
      <c r="BL55" s="418"/>
      <c r="BM55" s="411">
        <v>4034.5566666666668</v>
      </c>
      <c r="BN55" s="419">
        <v>2248.3066666666668</v>
      </c>
      <c r="BO55" s="417"/>
      <c r="BP55" s="407">
        <v>2.2655817493508081</v>
      </c>
      <c r="BQ55" s="408">
        <v>3.7753666666666668</v>
      </c>
      <c r="BR55" s="409">
        <v>3.4015739645597329</v>
      </c>
      <c r="BS55" s="409">
        <v>0.14419999999999999</v>
      </c>
      <c r="BT55" s="409">
        <v>5.33E-2</v>
      </c>
      <c r="BU55" s="409">
        <v>1.7042166666666669</v>
      </c>
      <c r="BV55" s="415">
        <v>1.1098881594230787</v>
      </c>
      <c r="BW55" s="416">
        <v>4031.4</v>
      </c>
      <c r="BX55" s="411">
        <v>2363.34</v>
      </c>
      <c r="BY55" s="411">
        <v>2608.2800000000002</v>
      </c>
      <c r="BZ55" s="411"/>
      <c r="CA55" s="420">
        <v>14.018829360054966</v>
      </c>
      <c r="CB55" s="409">
        <v>2.2828112478746885</v>
      </c>
      <c r="CC55" s="409">
        <v>2.6550129881741138</v>
      </c>
      <c r="CD55" s="408">
        <v>4.5866333333333325</v>
      </c>
      <c r="CE55" s="409">
        <v>4.2530626436238652</v>
      </c>
      <c r="CF55" s="409">
        <v>0.17521666666666666</v>
      </c>
      <c r="CG55" s="409">
        <v>9.8866666666666658E-2</v>
      </c>
      <c r="CH55" s="409">
        <v>1.8886499999999999</v>
      </c>
      <c r="CI55" s="415">
        <v>1.0784307022163315</v>
      </c>
      <c r="CJ55" s="416">
        <v>4049.0266666666666</v>
      </c>
      <c r="CK55" s="419">
        <v>2439.9766666666665</v>
      </c>
      <c r="CL55" s="406"/>
      <c r="CM55" s="406"/>
      <c r="CN55" s="421"/>
      <c r="CO55" s="406"/>
      <c r="CP55" s="406"/>
      <c r="CQ55" s="412"/>
      <c r="CS55" s="423">
        <v>0.34</v>
      </c>
      <c r="CT55" s="424">
        <v>0.6</v>
      </c>
      <c r="CU55" s="425">
        <v>4.47</v>
      </c>
      <c r="CV55" s="424">
        <v>1.03</v>
      </c>
      <c r="CW55" s="425">
        <v>37.880000000000003</v>
      </c>
      <c r="CX55" s="426">
        <v>1.94</v>
      </c>
      <c r="CY55" s="425">
        <v>0.22</v>
      </c>
      <c r="CZ55" s="424">
        <v>0.11</v>
      </c>
      <c r="DA55" s="425">
        <v>0.18</v>
      </c>
      <c r="DB55" s="424">
        <v>7.0000000000000007E-2</v>
      </c>
      <c r="DC55" s="425">
        <v>0.8</v>
      </c>
      <c r="DD55" s="424">
        <v>0.48</v>
      </c>
      <c r="DE55" s="425">
        <v>1.2</v>
      </c>
      <c r="DF55" s="424">
        <v>0.15</v>
      </c>
      <c r="DG55" s="425">
        <v>0.47</v>
      </c>
      <c r="DH55" s="424">
        <v>0.21</v>
      </c>
      <c r="DI55" s="425">
        <v>54.44</v>
      </c>
      <c r="DJ55" s="427">
        <v>1.3</v>
      </c>
      <c r="DK55" s="428"/>
      <c r="DL55" s="429"/>
    </row>
    <row r="56" spans="1:116" s="422" customFormat="1">
      <c r="A56" s="401" t="s">
        <v>73</v>
      </c>
      <c r="B56" s="958"/>
      <c r="C56" s="958"/>
      <c r="D56" s="401" t="s">
        <v>23</v>
      </c>
      <c r="E56" s="401" t="s">
        <v>25</v>
      </c>
      <c r="F56" s="402">
        <v>1355.15</v>
      </c>
      <c r="G56" s="403">
        <v>25.600000381469702</v>
      </c>
      <c r="H56" s="403">
        <v>27.780000686645501</v>
      </c>
      <c r="I56" s="403">
        <v>33.540000915527301</v>
      </c>
      <c r="J56" s="403">
        <v>10.9930208590776</v>
      </c>
      <c r="K56" s="906">
        <v>0.49227959999999998</v>
      </c>
      <c r="L56" s="920">
        <f t="shared" si="0"/>
        <v>-0.30778816095890954</v>
      </c>
      <c r="M56" s="919">
        <v>2.6401765384935798</v>
      </c>
      <c r="N56" s="403">
        <v>2.3499413809005101</v>
      </c>
      <c r="O56" s="404">
        <v>0.32929599999999998</v>
      </c>
      <c r="P56" s="119" t="s">
        <v>90</v>
      </c>
      <c r="Q56" s="401" t="s">
        <v>25</v>
      </c>
      <c r="R56" s="405" t="s">
        <v>89</v>
      </c>
      <c r="S56" s="118" t="s">
        <v>189</v>
      </c>
      <c r="T56" s="119" t="s">
        <v>90</v>
      </c>
      <c r="U56" s="406"/>
      <c r="V56" s="407">
        <v>2.3812381811898331</v>
      </c>
      <c r="W56" s="408">
        <v>4.5513416666666666</v>
      </c>
      <c r="X56" s="408">
        <v>5.9893666666666672</v>
      </c>
      <c r="Y56" s="681">
        <f t="shared" si="1"/>
        <v>0.31595628395290049</v>
      </c>
      <c r="Z56" s="409">
        <v>3.9615297521710682</v>
      </c>
      <c r="AA56" s="409">
        <v>8.0266666666666653E-2</v>
      </c>
      <c r="AB56" s="409">
        <v>8.7191666666666667E-2</v>
      </c>
      <c r="AC56" s="409">
        <v>1.8515833333333334</v>
      </c>
      <c r="AD56" s="409">
        <v>1.1489033005334548</v>
      </c>
      <c r="AE56" s="409">
        <v>4.6848815999999998</v>
      </c>
      <c r="AF56" s="409">
        <v>4.2768917999999996</v>
      </c>
      <c r="AG56" s="409">
        <f>AE56</f>
        <v>4.6848815999999998</v>
      </c>
      <c r="AH56" s="409">
        <f>AF56^2/AE56</f>
        <v>3.9044323913985868</v>
      </c>
      <c r="AI56" s="409">
        <f>AG56/AH56</f>
        <v>1.1998880068510682</v>
      </c>
      <c r="AJ56" s="410">
        <v>19.666666666667027</v>
      </c>
      <c r="AK56" s="411">
        <v>4304.6766666666663</v>
      </c>
      <c r="AL56" s="411">
        <v>2530.7800000000002</v>
      </c>
      <c r="AM56" s="411">
        <v>2979.4</v>
      </c>
      <c r="AN56" s="411">
        <v>2395.8100000000004</v>
      </c>
      <c r="AO56" s="411">
        <v>3030.355</v>
      </c>
      <c r="AP56" s="412">
        <f>(AO56^2-AN56^2)/(2*AN56^2)</f>
        <v>0.29993053337487796</v>
      </c>
      <c r="AQ56" s="413"/>
      <c r="AR56" s="414">
        <v>14.316813003410491</v>
      </c>
      <c r="AS56" s="413">
        <v>10.217418078809521</v>
      </c>
      <c r="AT56" s="409">
        <v>2.3879648124527404</v>
      </c>
      <c r="AU56" s="409">
        <v>2.6597194704746321</v>
      </c>
      <c r="AV56" s="408">
        <v>5.9893666666666672</v>
      </c>
      <c r="AW56" s="409">
        <v>5.5045622112243349</v>
      </c>
      <c r="AX56" s="409">
        <v>6.4583333333333326E-2</v>
      </c>
      <c r="AY56" s="409">
        <v>6.3383333333333333E-2</v>
      </c>
      <c r="AZ56" s="409">
        <v>2.3852333333333333</v>
      </c>
      <c r="BA56" s="409">
        <v>1.0880732085203377</v>
      </c>
      <c r="BB56" s="409"/>
      <c r="BC56" s="409"/>
      <c r="BD56" s="409"/>
      <c r="BE56" s="409"/>
      <c r="BF56" s="409"/>
      <c r="BG56" s="415"/>
      <c r="BH56" s="416">
        <v>41.176051355321782</v>
      </c>
      <c r="BI56" s="411">
        <v>75.019306497373066</v>
      </c>
      <c r="BJ56" s="411"/>
      <c r="BK56" s="417"/>
      <c r="BL56" s="418"/>
      <c r="BM56" s="411">
        <v>4425.163333333333</v>
      </c>
      <c r="BN56" s="419">
        <v>2461.5166666666669</v>
      </c>
      <c r="BO56" s="417"/>
      <c r="BP56" s="407">
        <v>2.379714592722471</v>
      </c>
      <c r="BQ56" s="408">
        <v>4.5162833333333339</v>
      </c>
      <c r="BR56" s="409">
        <v>3.8775848993333994</v>
      </c>
      <c r="BS56" s="409">
        <v>7.9733333333333337E-2</v>
      </c>
      <c r="BT56" s="409">
        <v>5.506666666666666E-2</v>
      </c>
      <c r="BU56" s="409">
        <v>1.6576833333333334</v>
      </c>
      <c r="BV56" s="415">
        <v>1.1647155254059645</v>
      </c>
      <c r="BW56" s="416">
        <v>4277.13</v>
      </c>
      <c r="BX56" s="411">
        <v>2312.94</v>
      </c>
      <c r="BY56" s="411">
        <v>2793.15</v>
      </c>
      <c r="BZ56" s="411"/>
      <c r="CA56" s="420">
        <v>11.201097827603846</v>
      </c>
      <c r="CB56" s="409">
        <v>2.3897690328883106</v>
      </c>
      <c r="CC56" s="409">
        <v>2.6912146146230054</v>
      </c>
      <c r="CD56" s="408">
        <v>5.3636833333333334</v>
      </c>
      <c r="CE56" s="409">
        <v>4.8073119803141102</v>
      </c>
      <c r="CF56" s="409">
        <v>0.12861666666666668</v>
      </c>
      <c r="CG56" s="409">
        <v>0.13523333333333332</v>
      </c>
      <c r="CH56" s="409">
        <v>1.9000666666666666</v>
      </c>
      <c r="CI56" s="415">
        <v>1.1157343969556288</v>
      </c>
      <c r="CJ56" s="416">
        <v>4306.6133333333337</v>
      </c>
      <c r="CK56" s="419">
        <v>2556.2366666666667</v>
      </c>
      <c r="CL56" s="411">
        <v>2189.66</v>
      </c>
      <c r="CM56" s="411">
        <v>2615.65</v>
      </c>
      <c r="CN56" s="421">
        <f>(CM56^2-CL56^2)/(2*CL56^2)</f>
        <v>0.21347029435065612</v>
      </c>
      <c r="CO56" s="430">
        <v>2654.832347140039</v>
      </c>
      <c r="CP56" s="430">
        <v>2900.8620689655172</v>
      </c>
      <c r="CQ56" s="412">
        <f>(CP56^2-CO56^2)/(2*CO56^2)</f>
        <v>9.6966501932223684E-2</v>
      </c>
      <c r="CR56" s="431"/>
      <c r="CS56" s="423"/>
      <c r="CT56" s="424"/>
      <c r="CU56" s="425"/>
      <c r="CV56" s="424"/>
      <c r="CW56" s="425"/>
      <c r="CX56" s="426"/>
      <c r="CY56" s="425"/>
      <c r="CZ56" s="424"/>
      <c r="DA56" s="425"/>
      <c r="DB56" s="424"/>
      <c r="DC56" s="425"/>
      <c r="DD56" s="424"/>
      <c r="DE56" s="425"/>
      <c r="DF56" s="424"/>
      <c r="DG56" s="425"/>
      <c r="DH56" s="424"/>
      <c r="DI56" s="425"/>
      <c r="DJ56" s="427"/>
      <c r="DK56" s="428"/>
      <c r="DL56" s="429"/>
    </row>
    <row r="57" spans="1:116" s="422" customFormat="1">
      <c r="A57" s="401" t="s">
        <v>74</v>
      </c>
      <c r="B57" s="958"/>
      <c r="C57" s="958"/>
      <c r="D57" s="401" t="s">
        <v>23</v>
      </c>
      <c r="E57" s="401" t="s">
        <v>26</v>
      </c>
      <c r="F57" s="402">
        <v>1354</v>
      </c>
      <c r="G57" s="403">
        <v>25.770000457763601</v>
      </c>
      <c r="H57" s="403">
        <v>26.639999389648398</v>
      </c>
      <c r="I57" s="403">
        <v>32.880001068115199</v>
      </c>
      <c r="J57" s="403">
        <v>9.7767964773184097</v>
      </c>
      <c r="K57" s="906">
        <v>0.15994040000000001</v>
      </c>
      <c r="L57" s="920">
        <f t="shared" si="0"/>
        <v>-0.79604182217660546</v>
      </c>
      <c r="M57" s="919">
        <v>2.6275796417731199</v>
      </c>
      <c r="N57" s="403">
        <v>2.3706865279175098</v>
      </c>
      <c r="O57" s="404">
        <v>8.4334679999999995E-2</v>
      </c>
      <c r="P57" s="119" t="s">
        <v>90</v>
      </c>
      <c r="Q57" s="401" t="s">
        <v>26</v>
      </c>
      <c r="R57" s="405" t="s">
        <v>89</v>
      </c>
      <c r="S57" s="118" t="s">
        <v>189</v>
      </c>
      <c r="T57" s="119" t="s">
        <v>90</v>
      </c>
      <c r="U57" s="406"/>
      <c r="V57" s="407">
        <v>2.4306033945932333</v>
      </c>
      <c r="W57" s="408">
        <v>4.7049000000000003</v>
      </c>
      <c r="X57" s="408">
        <v>5.7357833333333321</v>
      </c>
      <c r="Y57" s="681">
        <f t="shared" si="1"/>
        <v>0.21910844722169054</v>
      </c>
      <c r="Z57" s="409">
        <v>4.2361748456646922</v>
      </c>
      <c r="AA57" s="409">
        <v>0.12121666666666667</v>
      </c>
      <c r="AB57" s="409">
        <v>6.2395833333333331E-2</v>
      </c>
      <c r="AC57" s="409">
        <v>1.8363</v>
      </c>
      <c r="AD57" s="409">
        <v>1.1109619616249451</v>
      </c>
      <c r="AE57" s="409"/>
      <c r="AF57" s="409"/>
      <c r="AG57" s="409"/>
      <c r="AH57" s="409"/>
      <c r="AI57" s="409"/>
      <c r="AJ57" s="410"/>
      <c r="AK57" s="411">
        <v>4715.623333333333</v>
      </c>
      <c r="AL57" s="411">
        <v>2946.62</v>
      </c>
      <c r="AM57" s="411">
        <v>3239.63</v>
      </c>
      <c r="AN57" s="406"/>
      <c r="AO57" s="411"/>
      <c r="AP57" s="412"/>
      <c r="AQ57" s="413"/>
      <c r="AR57" s="414">
        <v>13.26829268292683</v>
      </c>
      <c r="AS57" s="409">
        <v>9.01241594152979</v>
      </c>
      <c r="AT57" s="409">
        <v>2.4341196249051817</v>
      </c>
      <c r="AU57" s="409">
        <v>2.6752217350237304</v>
      </c>
      <c r="AV57" s="408">
        <v>5.7357833333333321</v>
      </c>
      <c r="AW57" s="409">
        <v>5.4834545540132575</v>
      </c>
      <c r="AX57" s="409">
        <v>9.1533333333333328E-2</v>
      </c>
      <c r="AY57" s="409">
        <v>5.5183333333333334E-2</v>
      </c>
      <c r="AZ57" s="409">
        <v>2.3677000000000001</v>
      </c>
      <c r="BA57" s="409">
        <v>1.0460163892733274</v>
      </c>
      <c r="BB57" s="409"/>
      <c r="BC57" s="409"/>
      <c r="BD57" s="409"/>
      <c r="BE57" s="409"/>
      <c r="BF57" s="409"/>
      <c r="BG57" s="415"/>
      <c r="BH57" s="416">
        <v>56.653743912977326</v>
      </c>
      <c r="BI57" s="411">
        <v>103.21836210460292</v>
      </c>
      <c r="BJ57" s="411"/>
      <c r="BK57" s="417"/>
      <c r="BL57" s="418"/>
      <c r="BM57" s="411">
        <v>4912.4766666666665</v>
      </c>
      <c r="BN57" s="419">
        <v>2740.4300000000003</v>
      </c>
      <c r="BO57" s="417"/>
      <c r="BP57" s="407">
        <v>2.43032563794414</v>
      </c>
      <c r="BQ57" s="408">
        <v>4.6075999999999997</v>
      </c>
      <c r="BR57" s="409">
        <v>4.1520692135608064</v>
      </c>
      <c r="BS57" s="409">
        <v>0.13446666666666668</v>
      </c>
      <c r="BT57" s="409">
        <v>5.5249999999999994E-2</v>
      </c>
      <c r="BU57" s="409">
        <v>1.6819666666666666</v>
      </c>
      <c r="BV57" s="415">
        <v>1.1097117516614159</v>
      </c>
      <c r="BW57" s="416">
        <v>4746.916666666667</v>
      </c>
      <c r="BX57" s="411">
        <v>2913.28</v>
      </c>
      <c r="BY57" s="411">
        <v>3238.42</v>
      </c>
      <c r="BZ57" s="411"/>
      <c r="CA57" s="420">
        <v>8.9286091304306421</v>
      </c>
      <c r="CB57" s="409">
        <v>2.4333505331042886</v>
      </c>
      <c r="CC57" s="409">
        <v>2.6719154169823596</v>
      </c>
      <c r="CD57" s="408">
        <v>5.0410500000000003</v>
      </c>
      <c r="CE57" s="409">
        <v>4.7888848994753079</v>
      </c>
      <c r="CF57" s="409">
        <v>0.14383333333333334</v>
      </c>
      <c r="CG57" s="409">
        <v>8.1533333333333333E-2</v>
      </c>
      <c r="CH57" s="409">
        <v>1.8567666666666665</v>
      </c>
      <c r="CI57" s="415">
        <v>1.0526563293580768</v>
      </c>
      <c r="CJ57" s="416">
        <v>4852.6099999999997</v>
      </c>
      <c r="CK57" s="419">
        <v>2926.77</v>
      </c>
      <c r="CL57" s="430"/>
      <c r="CM57" s="430"/>
      <c r="CN57" s="421"/>
      <c r="CO57" s="430"/>
      <c r="CP57" s="430"/>
      <c r="CQ57" s="412"/>
      <c r="CS57" s="423"/>
      <c r="CT57" s="424"/>
      <c r="CU57" s="425"/>
      <c r="CV57" s="424"/>
      <c r="CW57" s="425"/>
      <c r="CX57" s="426"/>
      <c r="CY57" s="425"/>
      <c r="CZ57" s="424"/>
      <c r="DA57" s="425"/>
      <c r="DB57" s="424"/>
      <c r="DC57" s="425"/>
      <c r="DD57" s="424"/>
      <c r="DE57" s="425"/>
      <c r="DF57" s="424"/>
      <c r="DG57" s="425"/>
      <c r="DH57" s="424"/>
      <c r="DI57" s="425"/>
      <c r="DJ57" s="427"/>
      <c r="DK57" s="428"/>
      <c r="DL57" s="429"/>
    </row>
    <row r="58" spans="1:116" s="422" customFormat="1">
      <c r="A58" s="401" t="s">
        <v>75</v>
      </c>
      <c r="B58" s="958"/>
      <c r="C58" s="958"/>
      <c r="D58" s="401" t="s">
        <v>23</v>
      </c>
      <c r="E58" s="401" t="s">
        <v>27</v>
      </c>
      <c r="F58" s="402">
        <v>1387.14</v>
      </c>
      <c r="G58" s="403">
        <v>25.780000686645501</v>
      </c>
      <c r="H58" s="403">
        <v>26.840000152587798</v>
      </c>
      <c r="I58" s="403">
        <v>32.590000152587798</v>
      </c>
      <c r="J58" s="403">
        <v>10.5773575377908</v>
      </c>
      <c r="K58" s="906">
        <v>0.16207170000000001</v>
      </c>
      <c r="L58" s="920">
        <f t="shared" si="0"/>
        <v>-0.79029281246071093</v>
      </c>
      <c r="M58" s="919">
        <v>2.6061290865948501</v>
      </c>
      <c r="N58" s="403">
        <v>2.3304694952093499</v>
      </c>
      <c r="O58" s="404">
        <v>8.4288420000000003E-2</v>
      </c>
      <c r="P58" s="119" t="s">
        <v>92</v>
      </c>
      <c r="Q58" s="401" t="s">
        <v>27</v>
      </c>
      <c r="R58" s="405" t="s">
        <v>91</v>
      </c>
      <c r="S58" s="118" t="s">
        <v>181</v>
      </c>
      <c r="T58" s="119" t="s">
        <v>92</v>
      </c>
      <c r="U58" s="406"/>
      <c r="V58" s="407">
        <v>2.3837136410716186</v>
      </c>
      <c r="W58" s="408">
        <v>3.6994833333333332</v>
      </c>
      <c r="X58" s="408">
        <v>4.8660166666666669</v>
      </c>
      <c r="Y58" s="681">
        <f t="shared" si="1"/>
        <v>0.3153233109127852</v>
      </c>
      <c r="Z58" s="409">
        <v>3.2416283517545743</v>
      </c>
      <c r="AA58" s="409">
        <v>7.5800000000000006E-2</v>
      </c>
      <c r="AB58" s="409">
        <v>5.7583333333333334E-2</v>
      </c>
      <c r="AC58" s="409">
        <v>1.8855</v>
      </c>
      <c r="AD58" s="409">
        <v>1.1421913599987159</v>
      </c>
      <c r="AE58" s="409"/>
      <c r="AF58" s="409"/>
      <c r="AG58" s="409"/>
      <c r="AH58" s="409"/>
      <c r="AI58" s="409"/>
      <c r="AJ58" s="410"/>
      <c r="AK58" s="411">
        <v>4145.3066666666664</v>
      </c>
      <c r="AL58" s="411">
        <v>2534.31</v>
      </c>
      <c r="AM58" s="411">
        <v>2746.87</v>
      </c>
      <c r="AN58" s="411"/>
      <c r="AO58" s="411"/>
      <c r="AP58" s="412"/>
      <c r="AQ58" s="413"/>
      <c r="AR58" s="414">
        <v>14.036001190121986</v>
      </c>
      <c r="AS58" s="413">
        <v>10.157780680401382</v>
      </c>
      <c r="AT58" s="409">
        <v>2.3867457505474428</v>
      </c>
      <c r="AU58" s="409">
        <v>2.6565970527252842</v>
      </c>
      <c r="AV58" s="408">
        <v>4.8660166666666669</v>
      </c>
      <c r="AW58" s="409">
        <v>4.6617727381396836</v>
      </c>
      <c r="AX58" s="409">
        <v>5.1433333333333331E-2</v>
      </c>
      <c r="AY58" s="409">
        <v>5.0316666666666662E-2</v>
      </c>
      <c r="AZ58" s="409">
        <v>2.36205</v>
      </c>
      <c r="BA58" s="409">
        <v>1.0438125022388991</v>
      </c>
      <c r="BB58" s="409"/>
      <c r="BC58" s="409"/>
      <c r="BD58" s="409"/>
      <c r="BE58" s="409"/>
      <c r="BF58" s="409"/>
      <c r="BG58" s="415"/>
      <c r="BH58" s="416">
        <v>39.774463499653429</v>
      </c>
      <c r="BI58" s="411">
        <v>72.465731167382359</v>
      </c>
      <c r="BJ58" s="411"/>
      <c r="BK58" s="417"/>
      <c r="BL58" s="418"/>
      <c r="BM58" s="411">
        <v>4314.9333333333334</v>
      </c>
      <c r="BN58" s="419">
        <v>2344.9599999999996</v>
      </c>
      <c r="BO58" s="417"/>
      <c r="BP58" s="407">
        <v>2.3830810582053248</v>
      </c>
      <c r="BQ58" s="408">
        <v>3.6938666666666666</v>
      </c>
      <c r="BR58" s="409">
        <v>3.2724576812764705</v>
      </c>
      <c r="BS58" s="409">
        <v>5.2916666666666667E-2</v>
      </c>
      <c r="BT58" s="409">
        <v>5.9500000000000004E-2</v>
      </c>
      <c r="BU58" s="409">
        <v>1.7777500000000002</v>
      </c>
      <c r="BV58" s="415">
        <v>1.1287744644648299</v>
      </c>
      <c r="BW58" s="416">
        <v>4054.6433333333334</v>
      </c>
      <c r="BX58" s="411">
        <v>2462.94</v>
      </c>
      <c r="BY58" s="411">
        <v>2806.66</v>
      </c>
      <c r="BZ58" s="411"/>
      <c r="CA58" s="420">
        <v>9.9439671630393374</v>
      </c>
      <c r="CB58" s="409">
        <v>2.3935366752577316</v>
      </c>
      <c r="CC58" s="409">
        <v>2.6578304638302699</v>
      </c>
      <c r="CD58" s="408">
        <v>4.3597666666666663</v>
      </c>
      <c r="CE58" s="409">
        <v>3.9709135748855084</v>
      </c>
      <c r="CF58" s="409">
        <v>0.10209999999999998</v>
      </c>
      <c r="CG58" s="409">
        <v>7.931666666666666E-2</v>
      </c>
      <c r="CH58" s="409">
        <v>1.7293333333333332</v>
      </c>
      <c r="CI58" s="415">
        <v>1.0979253475171313</v>
      </c>
      <c r="CJ58" s="416">
        <v>4237.5133333333333</v>
      </c>
      <c r="CK58" s="419">
        <v>2486.27</v>
      </c>
      <c r="CL58" s="430"/>
      <c r="CM58" s="430"/>
      <c r="CN58" s="421"/>
      <c r="CO58" s="430"/>
      <c r="CP58" s="430"/>
      <c r="CQ58" s="412"/>
      <c r="CS58" s="423"/>
      <c r="CT58" s="424"/>
      <c r="CU58" s="425"/>
      <c r="CV58" s="424"/>
      <c r="CW58" s="425"/>
      <c r="CX58" s="426"/>
      <c r="CY58" s="425"/>
      <c r="CZ58" s="424"/>
      <c r="DA58" s="425"/>
      <c r="DB58" s="424"/>
      <c r="DC58" s="425"/>
      <c r="DD58" s="424"/>
      <c r="DE58" s="425"/>
      <c r="DF58" s="424"/>
      <c r="DG58" s="425"/>
      <c r="DH58" s="424"/>
      <c r="DI58" s="425"/>
      <c r="DJ58" s="427"/>
      <c r="DK58" s="428"/>
      <c r="DL58" s="429"/>
    </row>
    <row r="59" spans="1:116" s="422" customFormat="1">
      <c r="A59" s="401" t="s">
        <v>76</v>
      </c>
      <c r="B59" s="958"/>
      <c r="C59" s="958"/>
      <c r="D59" s="401" t="s">
        <v>23</v>
      </c>
      <c r="E59" s="401" t="s">
        <v>56</v>
      </c>
      <c r="F59" s="402">
        <v>1854.68</v>
      </c>
      <c r="G59" s="403">
        <v>25.4899997711181</v>
      </c>
      <c r="H59" s="403">
        <v>26.329999923706001</v>
      </c>
      <c r="I59" s="403">
        <v>32.610000610351499</v>
      </c>
      <c r="J59" s="403">
        <v>10.1975826495809</v>
      </c>
      <c r="K59" s="906">
        <v>0.1097712</v>
      </c>
      <c r="L59" s="920">
        <f t="shared" si="0"/>
        <v>-0.9595115881347186</v>
      </c>
      <c r="M59" s="919">
        <v>2.707568659638</v>
      </c>
      <c r="N59" s="403">
        <v>2.4314621077772598</v>
      </c>
      <c r="O59" s="404">
        <v>5.4181220000000002E-2</v>
      </c>
      <c r="P59" s="119" t="s">
        <v>92</v>
      </c>
      <c r="Q59" s="401" t="s">
        <v>56</v>
      </c>
      <c r="R59" s="405" t="s">
        <v>110</v>
      </c>
      <c r="S59" s="118" t="s">
        <v>184</v>
      </c>
      <c r="T59" s="119" t="s">
        <v>92</v>
      </c>
      <c r="U59" s="406"/>
      <c r="V59" s="407">
        <v>2.4154161186596821</v>
      </c>
      <c r="W59" s="408">
        <v>3.8789083333333334</v>
      </c>
      <c r="X59" s="408">
        <v>5.3811666666666662</v>
      </c>
      <c r="Y59" s="681">
        <f t="shared" si="1"/>
        <v>0.38728894942520325</v>
      </c>
      <c r="Z59" s="409">
        <v>3.4742454677679993</v>
      </c>
      <c r="AA59" s="409">
        <v>6.6737500000000005E-2</v>
      </c>
      <c r="AB59" s="409">
        <v>5.7850000000000006E-2</v>
      </c>
      <c r="AC59" s="409">
        <v>1.9209499999999999</v>
      </c>
      <c r="AD59" s="409">
        <v>1.1166524688572785</v>
      </c>
      <c r="AE59" s="409">
        <v>3.8741669999999999</v>
      </c>
      <c r="AF59" s="409">
        <v>3.6424948000000001</v>
      </c>
      <c r="AG59" s="409">
        <f>AE59</f>
        <v>3.8741669999999999</v>
      </c>
      <c r="AH59" s="409">
        <f>AF59^2/AE59</f>
        <v>3.4246764189636223</v>
      </c>
      <c r="AI59" s="409">
        <f>AG59/AH59</f>
        <v>1.1312505259029415</v>
      </c>
      <c r="AJ59" s="410">
        <v>26.208333333333002</v>
      </c>
      <c r="AK59" s="411">
        <v>3998.0699999999997</v>
      </c>
      <c r="AL59" s="411">
        <v>2580.1799999999998</v>
      </c>
      <c r="AM59" s="411">
        <v>2579.92</v>
      </c>
      <c r="AN59" s="411">
        <v>2324.59</v>
      </c>
      <c r="AO59" s="411">
        <v>2803.61</v>
      </c>
      <c r="AP59" s="412">
        <f>(AO59^2-AN59^2)/(2*AN59^2)</f>
        <v>0.22729813623547993</v>
      </c>
      <c r="AQ59" s="413"/>
      <c r="AR59" s="414">
        <v>14.37410397645816</v>
      </c>
      <c r="AS59" s="409">
        <v>9.6611597604646153</v>
      </c>
      <c r="AT59" s="409">
        <v>2.4186926968735194</v>
      </c>
      <c r="AU59" s="409">
        <v>2.6773563734715915</v>
      </c>
      <c r="AV59" s="408">
        <v>5.3811666666666662</v>
      </c>
      <c r="AW59" s="409">
        <v>5.0395348596958538</v>
      </c>
      <c r="AX59" s="409">
        <v>7.8149999999999997E-2</v>
      </c>
      <c r="AY59" s="409">
        <v>4.3733333333333332E-2</v>
      </c>
      <c r="AZ59" s="409">
        <v>2.3746166666666664</v>
      </c>
      <c r="BA59" s="409">
        <v>1.0677903450381987</v>
      </c>
      <c r="BB59" s="409"/>
      <c r="BC59" s="409"/>
      <c r="BD59" s="868"/>
      <c r="BE59" s="409"/>
      <c r="BF59" s="409"/>
      <c r="BG59" s="410"/>
      <c r="BH59" s="416">
        <v>28.598013257129548</v>
      </c>
      <c r="BI59" s="411">
        <v>52.103177724331694</v>
      </c>
      <c r="BJ59" s="411"/>
      <c r="BK59" s="417"/>
      <c r="BL59" s="418"/>
      <c r="BM59" s="411">
        <v>4157.8500000000004</v>
      </c>
      <c r="BN59" s="419">
        <v>2298.2666666666664</v>
      </c>
      <c r="BO59" s="417"/>
      <c r="BP59" s="407">
        <v>2.4120961872203863</v>
      </c>
      <c r="BQ59" s="408">
        <v>3.7471999999999999</v>
      </c>
      <c r="BR59" s="409">
        <v>3.4871102512839207</v>
      </c>
      <c r="BS59" s="409">
        <v>0.10838333333333333</v>
      </c>
      <c r="BT59" s="409">
        <v>4.4033333333333341E-2</v>
      </c>
      <c r="BU59" s="409">
        <v>1.7823166666666665</v>
      </c>
      <c r="BV59" s="415">
        <v>1.0745860411555146</v>
      </c>
      <c r="BW59" s="416">
        <v>3816.7433333333333</v>
      </c>
      <c r="BX59" s="411">
        <v>2324.52</v>
      </c>
      <c r="BY59" s="411">
        <v>2434.2600000000002</v>
      </c>
      <c r="BZ59" s="411"/>
      <c r="CA59" s="420">
        <v>10.001060363608335</v>
      </c>
      <c r="CB59" s="409">
        <v>2.4139953854903693</v>
      </c>
      <c r="CC59" s="409">
        <v>2.6822486967549275</v>
      </c>
      <c r="CD59" s="408">
        <v>4.7176</v>
      </c>
      <c r="CE59" s="409">
        <v>4.4384884984478932</v>
      </c>
      <c r="CF59" s="409">
        <v>9.8449999999999996E-2</v>
      </c>
      <c r="CG59" s="409">
        <v>7.8483333333333336E-2</v>
      </c>
      <c r="CH59" s="409">
        <v>1.7256499999999999</v>
      </c>
      <c r="CI59" s="415">
        <v>1.0628843584138408</v>
      </c>
      <c r="CJ59" s="416">
        <v>4187.4933333333329</v>
      </c>
      <c r="CK59" s="419">
        <v>2278.376666666667</v>
      </c>
      <c r="CL59" s="869">
        <v>2292.42</v>
      </c>
      <c r="CM59" s="869">
        <v>2491.9</v>
      </c>
      <c r="CN59" s="421">
        <f>(CM59^2-CL59^2)/(2*CL59^2)</f>
        <v>9.0803210951578409E-2</v>
      </c>
      <c r="CO59" s="430"/>
      <c r="CP59" s="430"/>
      <c r="CQ59" s="412"/>
      <c r="CR59" s="431"/>
      <c r="CS59" s="423"/>
      <c r="CT59" s="424"/>
      <c r="CU59" s="425"/>
      <c r="CV59" s="424"/>
      <c r="CW59" s="425"/>
      <c r="CX59" s="426"/>
      <c r="CY59" s="425"/>
      <c r="CZ59" s="424"/>
      <c r="DA59" s="425"/>
      <c r="DB59" s="424"/>
      <c r="DC59" s="425"/>
      <c r="DD59" s="424"/>
      <c r="DE59" s="425"/>
      <c r="DF59" s="424"/>
      <c r="DG59" s="425"/>
      <c r="DH59" s="424"/>
      <c r="DI59" s="425"/>
      <c r="DJ59" s="427"/>
      <c r="DK59" s="428"/>
      <c r="DL59" s="429"/>
    </row>
    <row r="60" spans="1:116" s="422" customFormat="1">
      <c r="A60" s="401" t="s">
        <v>78</v>
      </c>
      <c r="B60" s="958"/>
      <c r="C60" s="958"/>
      <c r="D60" s="401" t="s">
        <v>23</v>
      </c>
      <c r="E60" s="401" t="s">
        <v>65</v>
      </c>
      <c r="F60" s="402">
        <v>2056.8000000000002</v>
      </c>
      <c r="G60" s="403">
        <v>25.639999389648398</v>
      </c>
      <c r="H60" s="403">
        <v>27.850000381469702</v>
      </c>
      <c r="I60" s="403">
        <v>34.220001220703097</v>
      </c>
      <c r="J60" s="403">
        <v>9.6936292824578398</v>
      </c>
      <c r="K60" s="906">
        <v>0.44625880000000001</v>
      </c>
      <c r="L60" s="920">
        <f t="shared" si="0"/>
        <v>-0.3504132067256695</v>
      </c>
      <c r="M60" s="919">
        <v>2.6400077422980401</v>
      </c>
      <c r="N60" s="403">
        <v>2.3840951787314801</v>
      </c>
      <c r="O60" s="404">
        <v>0.2926684</v>
      </c>
      <c r="P60" s="119" t="s">
        <v>92</v>
      </c>
      <c r="Q60" s="401" t="s">
        <v>65</v>
      </c>
      <c r="R60" s="405" t="s">
        <v>114</v>
      </c>
      <c r="S60" s="118" t="s">
        <v>171</v>
      </c>
      <c r="T60" s="119" t="s">
        <v>92</v>
      </c>
      <c r="U60" s="406"/>
      <c r="V60" s="407">
        <v>2.3967970727337398</v>
      </c>
      <c r="W60" s="408">
        <v>4.0532624999999998</v>
      </c>
      <c r="X60" s="408">
        <v>5.6520166666666665</v>
      </c>
      <c r="Y60" s="681">
        <f t="shared" si="1"/>
        <v>0.39443637481329341</v>
      </c>
      <c r="Z60" s="409">
        <v>4.3432626982253275</v>
      </c>
      <c r="AA60" s="409">
        <v>7.7570833333333339E-2</v>
      </c>
      <c r="AB60" s="409">
        <v>9.2729166666666668E-2</v>
      </c>
      <c r="AC60" s="409">
        <v>2.0155500000000002</v>
      </c>
      <c r="AD60" s="409">
        <v>0.93379652062240937</v>
      </c>
      <c r="AE60" s="409">
        <v>4.1738400000000002</v>
      </c>
      <c r="AF60" s="409">
        <v>4.0308245999999999</v>
      </c>
      <c r="AG60" s="409">
        <f>AE60</f>
        <v>4.1738400000000002</v>
      </c>
      <c r="AH60" s="409">
        <f>AF60^2/AE60</f>
        <v>3.8927095806176468</v>
      </c>
      <c r="AI60" s="409">
        <f>AG60/AH60</f>
        <v>1.072219726018643</v>
      </c>
      <c r="AJ60" s="410">
        <v>-75.875</v>
      </c>
      <c r="AK60" s="411">
        <v>4052.69</v>
      </c>
      <c r="AL60" s="411">
        <v>2495.06</v>
      </c>
      <c r="AM60" s="411">
        <v>2407.5300000000002</v>
      </c>
      <c r="AN60" s="411">
        <v>2266.6350000000002</v>
      </c>
      <c r="AO60" s="430">
        <v>2506.16</v>
      </c>
      <c r="AP60" s="412">
        <f>(AO60^2-AN60^2)/(2*AN60^2)</f>
        <v>0.11125779616686929</v>
      </c>
      <c r="AQ60" s="413"/>
      <c r="AR60" s="414">
        <v>12.030826316540603</v>
      </c>
      <c r="AS60" s="413">
        <v>8.5219093683422393</v>
      </c>
      <c r="AT60" s="413">
        <v>2.4284729913730918</v>
      </c>
      <c r="AU60" s="413">
        <v>2.654704503126863</v>
      </c>
      <c r="AV60" s="408">
        <v>5.6520166666666665</v>
      </c>
      <c r="AW60" s="409">
        <v>5.4914074830714323</v>
      </c>
      <c r="AX60" s="409">
        <v>5.991666666666666E-2</v>
      </c>
      <c r="AY60" s="409">
        <v>5.7033333333333325E-2</v>
      </c>
      <c r="AZ60" s="409">
        <v>2.2574666666666667</v>
      </c>
      <c r="BA60" s="409">
        <v>1.0292473621909046</v>
      </c>
      <c r="BB60" s="409"/>
      <c r="BC60" s="409"/>
      <c r="BD60" s="868"/>
      <c r="BE60" s="409"/>
      <c r="BF60" s="409"/>
      <c r="BG60" s="410"/>
      <c r="BH60" s="416">
        <v>41.627156969579666</v>
      </c>
      <c r="BI60" s="411">
        <v>75.841183030571145</v>
      </c>
      <c r="BJ60" s="411"/>
      <c r="BK60" s="417"/>
      <c r="BL60" s="418"/>
      <c r="BM60" s="411">
        <v>4505.0200000000004</v>
      </c>
      <c r="BN60" s="419">
        <v>2480.1233333333334</v>
      </c>
      <c r="BO60" s="417"/>
      <c r="BP60" s="407">
        <v>2.3962905735219935</v>
      </c>
      <c r="BQ60" s="408">
        <v>3.9577333333333335</v>
      </c>
      <c r="BR60" s="409">
        <v>4.0491889903311655</v>
      </c>
      <c r="BS60" s="409">
        <v>6.0016666666666676E-2</v>
      </c>
      <c r="BT60" s="409">
        <v>9.7816666666666663E-2</v>
      </c>
      <c r="BU60" s="409">
        <v>1.8397000000000001</v>
      </c>
      <c r="BV60" s="415">
        <v>0.97741383343276544</v>
      </c>
      <c r="BW60" s="416">
        <v>3909.7566666666667</v>
      </c>
      <c r="BX60" s="411">
        <v>2494.6</v>
      </c>
      <c r="BY60" s="411">
        <v>2345.13</v>
      </c>
      <c r="BZ60" s="411"/>
      <c r="CA60" s="420">
        <v>8.6735766584902905</v>
      </c>
      <c r="CB60" s="409">
        <v>2.4264046642444805</v>
      </c>
      <c r="CC60" s="409">
        <v>2.6568484513743469</v>
      </c>
      <c r="CD60" s="408">
        <v>4.9508333333333336</v>
      </c>
      <c r="CE60" s="409">
        <v>4.9956007462267857</v>
      </c>
      <c r="CF60" s="409">
        <v>8.2316666666666663E-2</v>
      </c>
      <c r="CG60" s="409">
        <v>7.7966666666666656E-2</v>
      </c>
      <c r="CH60" s="409">
        <v>1.7379166666666663</v>
      </c>
      <c r="CI60" s="415">
        <v>0.99103863275557691</v>
      </c>
      <c r="CJ60" s="416">
        <v>4367.3633333333337</v>
      </c>
      <c r="CK60" s="419">
        <v>2541.5099999999998</v>
      </c>
      <c r="CL60" s="869">
        <v>2437.91</v>
      </c>
      <c r="CM60" s="869">
        <v>2677.29</v>
      </c>
      <c r="CN60" s="421">
        <f>(CM60^2-CL60^2)/(2*CL60^2)</f>
        <v>0.10301136649509658</v>
      </c>
      <c r="CO60" s="430"/>
      <c r="CP60" s="430"/>
      <c r="CQ60" s="412"/>
      <c r="CR60" s="431"/>
      <c r="CS60" s="423"/>
      <c r="CT60" s="424"/>
      <c r="CU60" s="425"/>
      <c r="CV60" s="424"/>
      <c r="CW60" s="425"/>
      <c r="CX60" s="426"/>
      <c r="CY60" s="425"/>
      <c r="CZ60" s="424"/>
      <c r="DA60" s="425"/>
      <c r="DB60" s="424"/>
      <c r="DC60" s="425"/>
      <c r="DD60" s="424"/>
      <c r="DE60" s="425"/>
      <c r="DF60" s="424"/>
      <c r="DG60" s="425"/>
      <c r="DH60" s="424"/>
      <c r="DI60" s="425"/>
      <c r="DJ60" s="427"/>
      <c r="DK60" s="428"/>
      <c r="DL60" s="429"/>
    </row>
    <row r="61" spans="1:116" s="422" customFormat="1">
      <c r="A61" s="401" t="s">
        <v>79</v>
      </c>
      <c r="B61" s="958"/>
      <c r="C61" s="958"/>
      <c r="D61" s="401" t="s">
        <v>23</v>
      </c>
      <c r="E61" s="401" t="s">
        <v>66</v>
      </c>
      <c r="F61" s="402">
        <v>2057.15</v>
      </c>
      <c r="G61" s="403">
        <v>25.610000610351499</v>
      </c>
      <c r="H61" s="403">
        <v>26.9799995422363</v>
      </c>
      <c r="I61" s="403">
        <v>32.830001831054602</v>
      </c>
      <c r="J61" s="403">
        <v>10.762557781578399</v>
      </c>
      <c r="K61" s="906">
        <v>0.39740560000000003</v>
      </c>
      <c r="L61" s="920">
        <f t="shared" si="0"/>
        <v>-0.40076601736721246</v>
      </c>
      <c r="M61" s="919">
        <v>2.6519768091981</v>
      </c>
      <c r="N61" s="403">
        <v>2.3665562727540901</v>
      </c>
      <c r="O61" s="404">
        <v>0.24385270000000001</v>
      </c>
      <c r="P61" s="119" t="s">
        <v>92</v>
      </c>
      <c r="Q61" s="401" t="s">
        <v>66</v>
      </c>
      <c r="R61" s="405" t="s">
        <v>114</v>
      </c>
      <c r="S61" s="118" t="s">
        <v>171</v>
      </c>
      <c r="T61" s="119" t="s">
        <v>92</v>
      </c>
      <c r="U61" s="406"/>
      <c r="V61" s="407">
        <v>2.3773859595428055</v>
      </c>
      <c r="W61" s="408">
        <v>3.8667875</v>
      </c>
      <c r="X61" s="408">
        <v>5.3844333333333338</v>
      </c>
      <c r="Y61" s="681">
        <f t="shared" si="1"/>
        <v>0.39248234699562201</v>
      </c>
      <c r="Z61" s="409">
        <v>3.3536592108060925</v>
      </c>
      <c r="AA61" s="409">
        <v>8.4145833333333336E-2</v>
      </c>
      <c r="AB61" s="409">
        <v>5.6345833333333331E-2</v>
      </c>
      <c r="AC61" s="409">
        <v>1.8828833333333332</v>
      </c>
      <c r="AD61" s="409">
        <v>1.1535097988849814</v>
      </c>
      <c r="AE61" s="409"/>
      <c r="AF61" s="409"/>
      <c r="AG61" s="409"/>
      <c r="AH61" s="409"/>
      <c r="AI61" s="409"/>
      <c r="AJ61" s="410"/>
      <c r="AK61" s="411">
        <v>3739.5233333333331</v>
      </c>
      <c r="AL61" s="411">
        <v>2241.33</v>
      </c>
      <c r="AM61" s="411">
        <v>2403.94</v>
      </c>
      <c r="AN61" s="406"/>
      <c r="AO61" s="411"/>
      <c r="AP61" s="412"/>
      <c r="AQ61" s="413"/>
      <c r="AR61" s="414">
        <v>13.678101814442078</v>
      </c>
      <c r="AS61" s="413">
        <v>10.281934695919556</v>
      </c>
      <c r="AT61" s="413">
        <v>2.3907361993635736</v>
      </c>
      <c r="AU61" s="413">
        <v>2.6647210807106436</v>
      </c>
      <c r="AV61" s="408">
        <v>5.3844333333333338</v>
      </c>
      <c r="AW61" s="409">
        <v>5.2637176188972745</v>
      </c>
      <c r="AX61" s="409">
        <v>6.0033333333333341E-2</v>
      </c>
      <c r="AY61" s="409">
        <v>6.2383333333333332E-2</v>
      </c>
      <c r="AZ61" s="409">
        <v>2.4108833333333335</v>
      </c>
      <c r="BA61" s="409">
        <v>1.0229335468154062</v>
      </c>
      <c r="BB61" s="409"/>
      <c r="BC61" s="409"/>
      <c r="BD61" s="868"/>
      <c r="BE61" s="409"/>
      <c r="BF61" s="409"/>
      <c r="BG61" s="410"/>
      <c r="BH61" s="416">
        <v>32.990861540911773</v>
      </c>
      <c r="BI61" s="411">
        <v>60.106578267859661</v>
      </c>
      <c r="BJ61" s="411"/>
      <c r="BK61" s="417"/>
      <c r="BL61" s="418"/>
      <c r="BM61" s="411">
        <v>4296.503333333334</v>
      </c>
      <c r="BN61" s="419">
        <v>2369.2333333333336</v>
      </c>
      <c r="BO61" s="417"/>
      <c r="BP61" s="407">
        <v>2.376555776897638</v>
      </c>
      <c r="BQ61" s="408">
        <v>3.8648666666666669</v>
      </c>
      <c r="BR61" s="409">
        <v>3.3418068828017637</v>
      </c>
      <c r="BS61" s="409">
        <v>5.9116666666666678E-2</v>
      </c>
      <c r="BT61" s="409">
        <v>4.753333333333333E-2</v>
      </c>
      <c r="BU61" s="409">
        <v>1.8021833333333332</v>
      </c>
      <c r="BV61" s="415">
        <v>1.1565200510408822</v>
      </c>
      <c r="BW61" s="416">
        <v>3568.3566666666666</v>
      </c>
      <c r="BX61" s="411">
        <v>2034.66</v>
      </c>
      <c r="BY61" s="411">
        <v>2299.54</v>
      </c>
      <c r="BZ61" s="411"/>
      <c r="CA61" s="420">
        <v>9.9806759624128674</v>
      </c>
      <c r="CB61" s="409">
        <v>2.4010422647014247</v>
      </c>
      <c r="CC61" s="409">
        <v>2.6672520487921916</v>
      </c>
      <c r="CD61" s="408">
        <v>4.8738333333333337</v>
      </c>
      <c r="CE61" s="409">
        <v>4.3783438708408857</v>
      </c>
      <c r="CF61" s="409">
        <v>8.4216666666666662E-2</v>
      </c>
      <c r="CG61" s="409">
        <v>7.1900000000000006E-2</v>
      </c>
      <c r="CH61" s="409">
        <v>1.8746666666666669</v>
      </c>
      <c r="CI61" s="415">
        <v>1.1131682382903576</v>
      </c>
      <c r="CJ61" s="416">
        <v>4114.4466666666667</v>
      </c>
      <c r="CK61" s="419">
        <v>2375.4266666666667</v>
      </c>
      <c r="CL61" s="430"/>
      <c r="CM61" s="430"/>
      <c r="CN61" s="421"/>
      <c r="CO61" s="430"/>
      <c r="CP61" s="430"/>
      <c r="CQ61" s="412"/>
      <c r="CR61" s="431"/>
      <c r="CS61" s="423"/>
      <c r="CT61" s="424"/>
      <c r="CU61" s="425"/>
      <c r="CV61" s="424"/>
      <c r="CW61" s="425"/>
      <c r="CX61" s="426"/>
      <c r="CY61" s="425"/>
      <c r="CZ61" s="424"/>
      <c r="DA61" s="425"/>
      <c r="DB61" s="424"/>
      <c r="DC61" s="425"/>
      <c r="DD61" s="424"/>
      <c r="DE61" s="425"/>
      <c r="DF61" s="424"/>
      <c r="DG61" s="425"/>
      <c r="DH61" s="424"/>
      <c r="DI61" s="425"/>
      <c r="DJ61" s="427"/>
      <c r="DK61" s="428"/>
      <c r="DL61" s="429"/>
    </row>
    <row r="62" spans="1:116" s="422" customFormat="1">
      <c r="A62" s="401" t="s">
        <v>81</v>
      </c>
      <c r="B62" s="958"/>
      <c r="C62" s="958"/>
      <c r="D62" s="401" t="s">
        <v>23</v>
      </c>
      <c r="E62" s="401" t="s">
        <v>67</v>
      </c>
      <c r="F62" s="402">
        <v>2057.41</v>
      </c>
      <c r="G62" s="403">
        <v>25.670000076293899</v>
      </c>
      <c r="H62" s="403">
        <v>27.340000152587798</v>
      </c>
      <c r="I62" s="403">
        <v>33.340000152587798</v>
      </c>
      <c r="J62" s="403">
        <v>10.447528537001901</v>
      </c>
      <c r="K62" s="906">
        <v>0.43769599999999997</v>
      </c>
      <c r="L62" s="920">
        <f t="shared" si="0"/>
        <v>-0.35882742228308295</v>
      </c>
      <c r="M62" s="919">
        <v>2.6359991960179499</v>
      </c>
      <c r="N62" s="403">
        <v>2.3606024277788298</v>
      </c>
      <c r="O62" s="404">
        <v>0.27450540000000001</v>
      </c>
      <c r="P62" s="119" t="s">
        <v>92</v>
      </c>
      <c r="Q62" s="401" t="s">
        <v>67</v>
      </c>
      <c r="R62" s="405" t="s">
        <v>114</v>
      </c>
      <c r="S62" s="118" t="s">
        <v>171</v>
      </c>
      <c r="T62" s="119" t="s">
        <v>92</v>
      </c>
      <c r="U62" s="406"/>
      <c r="V62" s="407">
        <v>2.3866727627295217</v>
      </c>
      <c r="W62" s="408">
        <v>3.7808000000000002</v>
      </c>
      <c r="X62" s="408">
        <v>5.3911666666666669</v>
      </c>
      <c r="Y62" s="681">
        <f t="shared" si="1"/>
        <v>0.42593278318521655</v>
      </c>
      <c r="Z62" s="409">
        <v>3.3319685609691705</v>
      </c>
      <c r="AA62" s="409">
        <v>8.4966666666666663E-2</v>
      </c>
      <c r="AB62" s="409">
        <v>9.2020833333333329E-2</v>
      </c>
      <c r="AC62" s="409">
        <v>1.8347583333333333</v>
      </c>
      <c r="AD62" s="409">
        <v>1.1348583317313277</v>
      </c>
      <c r="AE62" s="409">
        <v>3.8486685999999999</v>
      </c>
      <c r="AF62" s="409">
        <v>3.6339738000000001</v>
      </c>
      <c r="AG62" s="409">
        <f>AE62</f>
        <v>3.8486685999999999</v>
      </c>
      <c r="AH62" s="409">
        <f>AF62^2/AE62</f>
        <v>3.431255572144206</v>
      </c>
      <c r="AI62" s="409">
        <f>AG62/AH62</f>
        <v>1.1216502295091213</v>
      </c>
      <c r="AJ62" s="410">
        <v>6.2916666666666998</v>
      </c>
      <c r="AK62" s="411">
        <v>3663.39</v>
      </c>
      <c r="AL62" s="411">
        <v>2072.0500000000002</v>
      </c>
      <c r="AM62" s="411">
        <v>2432.27</v>
      </c>
      <c r="AN62" s="411">
        <v>2079.7550000000001</v>
      </c>
      <c r="AO62" s="411">
        <v>2443.6149999999998</v>
      </c>
      <c r="AP62" s="412">
        <f>(AO62^2-AN62^2)/(2*AN62^2)</f>
        <v>0.19025762834102028</v>
      </c>
      <c r="AQ62" s="413"/>
      <c r="AR62" s="414">
        <v>14.684599079014692</v>
      </c>
      <c r="AS62" s="413">
        <v>9.6630367029662683</v>
      </c>
      <c r="AT62" s="413">
        <v>2.4040095878779781</v>
      </c>
      <c r="AU62" s="413">
        <v>2.6611582901823261</v>
      </c>
      <c r="AV62" s="408">
        <v>5.3911666666666669</v>
      </c>
      <c r="AW62" s="409">
        <v>5.2204073348378506</v>
      </c>
      <c r="AX62" s="409">
        <v>6.1366666666666667E-2</v>
      </c>
      <c r="AY62" s="409">
        <v>7.6083333333333336E-2</v>
      </c>
      <c r="AZ62" s="409">
        <v>2.3851999999999998</v>
      </c>
      <c r="BA62" s="409">
        <v>1.0327099632033063</v>
      </c>
      <c r="BB62" s="409"/>
      <c r="BC62" s="409"/>
      <c r="BD62" s="868"/>
      <c r="BE62" s="409"/>
      <c r="BF62" s="409"/>
      <c r="BG62" s="410"/>
      <c r="BH62" s="416">
        <v>34.236067166139257</v>
      </c>
      <c r="BI62" s="411">
        <v>62.375238311171955</v>
      </c>
      <c r="BJ62" s="411"/>
      <c r="BK62" s="417"/>
      <c r="BL62" s="418"/>
      <c r="BM62" s="411">
        <v>4232.5933333333332</v>
      </c>
      <c r="BN62" s="419">
        <v>2285.8066666666668</v>
      </c>
      <c r="BO62" s="417"/>
      <c r="BP62" s="407">
        <v>2.3858904987555833</v>
      </c>
      <c r="BQ62" s="408">
        <v>3.7763499999999999</v>
      </c>
      <c r="BR62" s="409">
        <v>3.3491980001265182</v>
      </c>
      <c r="BS62" s="409">
        <v>0.10396666666666668</v>
      </c>
      <c r="BT62" s="409">
        <v>7.1516666666666673E-2</v>
      </c>
      <c r="BU62" s="409">
        <v>1.7119333333333333</v>
      </c>
      <c r="BV62" s="415">
        <v>1.1275385927787327</v>
      </c>
      <c r="BW62" s="416">
        <v>3602.0666666666671</v>
      </c>
      <c r="BX62" s="411">
        <v>2173.4899999999998</v>
      </c>
      <c r="BY62" s="411">
        <v>2410</v>
      </c>
      <c r="BZ62" s="411"/>
      <c r="CA62" s="420">
        <v>9.6138596144246815</v>
      </c>
      <c r="CB62" s="409">
        <v>2.4076267369253812</v>
      </c>
      <c r="CC62" s="409">
        <v>2.6637122977646399</v>
      </c>
      <c r="CD62" s="408">
        <v>4.7189500000000004</v>
      </c>
      <c r="CE62" s="409">
        <v>4.4489597335094562</v>
      </c>
      <c r="CF62" s="409">
        <v>9.9650000000000002E-2</v>
      </c>
      <c r="CG62" s="409">
        <v>7.7233333333333334E-2</v>
      </c>
      <c r="CH62" s="409">
        <v>1.7305833333333334</v>
      </c>
      <c r="CI62" s="415">
        <v>1.0606861564641694</v>
      </c>
      <c r="CJ62" s="416">
        <v>4117.2700000000004</v>
      </c>
      <c r="CK62" s="419">
        <v>2273.6433333333334</v>
      </c>
      <c r="CL62" s="869">
        <v>2334.5300000000002</v>
      </c>
      <c r="CM62" s="869">
        <v>2559.33</v>
      </c>
      <c r="CN62" s="421">
        <f>(CM62^2-CL62^2)/(2*CL62^2)</f>
        <v>0.10092968875614673</v>
      </c>
      <c r="CO62" s="430">
        <v>2332.894736842105</v>
      </c>
      <c r="CP62" s="430">
        <v>2523.2447817836814</v>
      </c>
      <c r="CQ62" s="412">
        <f>(CP62^2-CO62^2)/(2*CO62^2)</f>
        <v>8.492271242830271E-2</v>
      </c>
      <c r="CR62" s="431"/>
      <c r="CS62" s="423"/>
      <c r="CT62" s="424"/>
      <c r="CU62" s="425"/>
      <c r="CV62" s="424"/>
      <c r="CW62" s="425"/>
      <c r="CX62" s="426"/>
      <c r="CY62" s="425"/>
      <c r="CZ62" s="424"/>
      <c r="DA62" s="425"/>
      <c r="DB62" s="424"/>
      <c r="DC62" s="425"/>
      <c r="DD62" s="424"/>
      <c r="DE62" s="425"/>
      <c r="DF62" s="424"/>
      <c r="DG62" s="425"/>
      <c r="DH62" s="424"/>
      <c r="DI62" s="425"/>
      <c r="DJ62" s="427"/>
      <c r="DK62" s="428"/>
      <c r="DL62" s="429"/>
    </row>
    <row r="63" spans="1:116" s="422" customFormat="1">
      <c r="A63" s="401" t="s">
        <v>83</v>
      </c>
      <c r="B63" s="958"/>
      <c r="C63" s="965"/>
      <c r="D63" s="401" t="s">
        <v>23</v>
      </c>
      <c r="E63" s="401" t="s">
        <v>68</v>
      </c>
      <c r="F63" s="402">
        <v>2057.54</v>
      </c>
      <c r="G63" s="403">
        <v>25.620000839233398</v>
      </c>
      <c r="H63" s="403">
        <v>27.7000007629394</v>
      </c>
      <c r="I63" s="403">
        <v>32.909999847412102</v>
      </c>
      <c r="J63" s="403">
        <v>12.6848715895177</v>
      </c>
      <c r="K63" s="906">
        <v>0.64160470000000003</v>
      </c>
      <c r="L63" s="920">
        <f t="shared" si="0"/>
        <v>-0.19273246333893546</v>
      </c>
      <c r="M63" s="919">
        <v>2.6441583737669898</v>
      </c>
      <c r="N63" s="403">
        <v>2.3087502794311598</v>
      </c>
      <c r="O63" s="404">
        <v>0.41316829999999999</v>
      </c>
      <c r="P63" s="119" t="s">
        <v>92</v>
      </c>
      <c r="Q63" s="401" t="s">
        <v>68</v>
      </c>
      <c r="R63" s="405" t="s">
        <v>114</v>
      </c>
      <c r="S63" s="118" t="s">
        <v>171</v>
      </c>
      <c r="T63" s="119" t="s">
        <v>92</v>
      </c>
      <c r="U63" s="406"/>
      <c r="V63" s="407">
        <v>2.311369465911866</v>
      </c>
      <c r="W63" s="408">
        <v>3.8159666666666663</v>
      </c>
      <c r="X63" s="408">
        <v>5.4541000000000004</v>
      </c>
      <c r="Y63" s="681">
        <f t="shared" si="1"/>
        <v>0.42928397347985242</v>
      </c>
      <c r="Z63" s="409">
        <v>3.2519727301997587</v>
      </c>
      <c r="AA63" s="409">
        <v>6.958333333333333E-2</v>
      </c>
      <c r="AB63" s="409">
        <v>8.8716666666666666E-2</v>
      </c>
      <c r="AC63" s="409">
        <v>1.9054666666666666</v>
      </c>
      <c r="AD63" s="409">
        <v>1.1728867872019277</v>
      </c>
      <c r="AE63" s="409"/>
      <c r="AF63" s="409"/>
      <c r="AG63" s="409"/>
      <c r="AH63" s="409"/>
      <c r="AI63" s="409"/>
      <c r="AJ63" s="410"/>
      <c r="AK63" s="411">
        <v>3414.9133333333339</v>
      </c>
      <c r="AL63" s="411">
        <v>2064.4899999999998</v>
      </c>
      <c r="AM63" s="411">
        <v>2351.66</v>
      </c>
      <c r="AN63" s="406"/>
      <c r="AO63" s="411"/>
      <c r="AP63" s="412"/>
      <c r="AQ63" s="413"/>
      <c r="AR63" s="414">
        <v>16.61659513590844</v>
      </c>
      <c r="AS63" s="413">
        <v>11.716540445138877</v>
      </c>
      <c r="AT63" s="413">
        <v>2.3458595679662393</v>
      </c>
      <c r="AU63" s="413">
        <v>2.6571903500320748</v>
      </c>
      <c r="AV63" s="408">
        <v>5.4541000000000004</v>
      </c>
      <c r="AW63" s="409">
        <v>5.063296542254653</v>
      </c>
      <c r="AX63" s="409">
        <v>5.8783333333333326E-2</v>
      </c>
      <c r="AY63" s="409">
        <v>5.5266666666666672E-2</v>
      </c>
      <c r="AZ63" s="409">
        <v>2.385933333333333</v>
      </c>
      <c r="BA63" s="409">
        <v>1.0771836005424491</v>
      </c>
      <c r="BB63" s="409"/>
      <c r="BC63" s="409"/>
      <c r="BD63" s="868"/>
      <c r="BE63" s="409"/>
      <c r="BF63" s="409"/>
      <c r="BG63" s="410"/>
      <c r="BH63" s="416">
        <v>28.725204082178571</v>
      </c>
      <c r="BI63" s="411">
        <v>52.33490872266534</v>
      </c>
      <c r="BJ63" s="411"/>
      <c r="BK63" s="417"/>
      <c r="BL63" s="418"/>
      <c r="BM63" s="411">
        <v>4190.4233333333332</v>
      </c>
      <c r="BN63" s="419">
        <v>2217.9533333333334</v>
      </c>
      <c r="BO63" s="417"/>
      <c r="BP63" s="407">
        <v>2.3106753652648511</v>
      </c>
      <c r="BQ63" s="408">
        <v>3.7559166666666668</v>
      </c>
      <c r="BR63" s="409">
        <v>3.4087969885292093</v>
      </c>
      <c r="BS63" s="409">
        <v>5.4916666666666662E-2</v>
      </c>
      <c r="BT63" s="409">
        <v>4.5216666666666655E-2</v>
      </c>
      <c r="BU63" s="409">
        <v>1.7135666666666669</v>
      </c>
      <c r="BV63" s="415">
        <v>1.1018305517475915</v>
      </c>
      <c r="BW63" s="416">
        <v>3370.9</v>
      </c>
      <c r="BX63" s="411">
        <v>2066.06</v>
      </c>
      <c r="BY63" s="411">
        <v>2236.21</v>
      </c>
      <c r="BZ63" s="411"/>
      <c r="CA63" s="420">
        <v>11.745551700465715</v>
      </c>
      <c r="CB63" s="409">
        <v>2.3474745904224719</v>
      </c>
      <c r="CC63" s="409">
        <v>2.6598937907981455</v>
      </c>
      <c r="CD63" s="408">
        <v>4.6904833333333329</v>
      </c>
      <c r="CE63" s="409">
        <v>4.4183817076420686</v>
      </c>
      <c r="CF63" s="409">
        <v>8.0116666666666669E-2</v>
      </c>
      <c r="CG63" s="409">
        <v>0.12365</v>
      </c>
      <c r="CH63" s="409">
        <v>1.7585666666666668</v>
      </c>
      <c r="CI63" s="415">
        <v>1.0615840014955329</v>
      </c>
      <c r="CJ63" s="416">
        <v>4060.6733333333336</v>
      </c>
      <c r="CK63" s="419">
        <v>2218.1733333333332</v>
      </c>
      <c r="CL63" s="430"/>
      <c r="CM63" s="430"/>
      <c r="CN63" s="421"/>
      <c r="CO63" s="430"/>
      <c r="CP63" s="430"/>
      <c r="CQ63" s="412"/>
      <c r="CR63" s="431"/>
      <c r="CS63" s="423"/>
      <c r="CT63" s="424"/>
      <c r="CU63" s="425"/>
      <c r="CV63" s="424"/>
      <c r="CW63" s="425"/>
      <c r="CX63" s="426"/>
      <c r="CY63" s="425"/>
      <c r="CZ63" s="424"/>
      <c r="DA63" s="425"/>
      <c r="DB63" s="424"/>
      <c r="DC63" s="425"/>
      <c r="DD63" s="424"/>
      <c r="DE63" s="425"/>
      <c r="DF63" s="424"/>
      <c r="DG63" s="425"/>
      <c r="DH63" s="424"/>
      <c r="DI63" s="425"/>
      <c r="DJ63" s="427"/>
      <c r="DK63" s="428"/>
      <c r="DL63" s="429"/>
    </row>
    <row r="64" spans="1:116" s="422" customFormat="1">
      <c r="A64" s="401" t="s">
        <v>86</v>
      </c>
      <c r="B64" s="958"/>
      <c r="C64" s="1004" t="s">
        <v>84</v>
      </c>
      <c r="D64" s="401" t="s">
        <v>23</v>
      </c>
      <c r="E64" s="401" t="s">
        <v>69</v>
      </c>
      <c r="F64" s="402">
        <v>2057.9499999999998</v>
      </c>
      <c r="G64" s="403">
        <v>25.610000610351499</v>
      </c>
      <c r="H64" s="403">
        <v>26.100000381469702</v>
      </c>
      <c r="I64" s="403">
        <v>30.299999237060501</v>
      </c>
      <c r="J64" s="403">
        <v>14.8213003312976</v>
      </c>
      <c r="K64" s="906">
        <v>0.69535170000000002</v>
      </c>
      <c r="L64" s="920">
        <f t="shared" si="0"/>
        <v>-0.15779547924376322</v>
      </c>
      <c r="M64" s="919">
        <v>2.65028128416846</v>
      </c>
      <c r="N64" s="403">
        <v>2.2574751354176801</v>
      </c>
      <c r="O64" s="404">
        <v>0.43946459999999998</v>
      </c>
      <c r="P64" s="119" t="s">
        <v>92</v>
      </c>
      <c r="Q64" s="401" t="s">
        <v>69</v>
      </c>
      <c r="R64" s="405" t="s">
        <v>114</v>
      </c>
      <c r="S64" s="118" t="s">
        <v>171</v>
      </c>
      <c r="T64" s="119" t="s">
        <v>92</v>
      </c>
      <c r="U64" s="406"/>
      <c r="V64" s="407">
        <v>2.2746693815997054</v>
      </c>
      <c r="W64" s="408">
        <v>3.4596999999999998</v>
      </c>
      <c r="X64" s="408">
        <v>5.1401166666666667</v>
      </c>
      <c r="Y64" s="681">
        <f t="shared" si="1"/>
        <v>0.48571167056873921</v>
      </c>
      <c r="Z64" s="409">
        <v>3.1989207301917841</v>
      </c>
      <c r="AA64" s="409">
        <v>5.6050000000000003E-2</v>
      </c>
      <c r="AB64" s="409">
        <v>6.0466666666666669E-2</v>
      </c>
      <c r="AC64" s="409">
        <v>1.7826999999999997</v>
      </c>
      <c r="AD64" s="409">
        <v>1.0814399049799404</v>
      </c>
      <c r="AE64" s="409"/>
      <c r="AF64" s="409"/>
      <c r="AG64" s="409"/>
      <c r="AH64" s="409"/>
      <c r="AI64" s="409"/>
      <c r="AJ64" s="410"/>
      <c r="AK64" s="411">
        <v>3259.03</v>
      </c>
      <c r="AL64" s="411">
        <v>1978.32</v>
      </c>
      <c r="AM64" s="411">
        <v>2260.69</v>
      </c>
      <c r="AN64" s="411"/>
      <c r="AO64" s="411"/>
      <c r="AP64" s="412"/>
      <c r="AQ64" s="413"/>
      <c r="AR64" s="414">
        <v>17.853029255931816</v>
      </c>
      <c r="AS64" s="413">
        <v>14.124975966160333</v>
      </c>
      <c r="AT64" s="413">
        <v>2.2875446215094395</v>
      </c>
      <c r="AU64" s="413">
        <v>2.6638066739964068</v>
      </c>
      <c r="AV64" s="408">
        <v>5.1401166666666667</v>
      </c>
      <c r="AW64" s="409">
        <v>5.005739915166215</v>
      </c>
      <c r="AX64" s="409">
        <v>7.2016666666666673E-2</v>
      </c>
      <c r="AY64" s="409">
        <v>5.8933333333333338E-2</v>
      </c>
      <c r="AZ64" s="409">
        <v>2.4689333333333332</v>
      </c>
      <c r="BA64" s="409">
        <v>1.0268445332314053</v>
      </c>
      <c r="BB64" s="409"/>
      <c r="BC64" s="409"/>
      <c r="BD64" s="868"/>
      <c r="BE64" s="409"/>
      <c r="BF64" s="409"/>
      <c r="BG64" s="410"/>
      <c r="BH64" s="416">
        <v>24.486999514283713</v>
      </c>
      <c r="BI64" s="411">
        <v>44.613256038346499</v>
      </c>
      <c r="BJ64" s="411"/>
      <c r="BK64" s="417"/>
      <c r="BL64" s="418"/>
      <c r="BM64" s="411">
        <v>3844.44</v>
      </c>
      <c r="BN64" s="419">
        <v>1995.3766666666663</v>
      </c>
      <c r="BO64" s="417"/>
      <c r="BP64" s="407">
        <v>2.2740473962914964</v>
      </c>
      <c r="BQ64" s="408">
        <v>3.4484833333333338</v>
      </c>
      <c r="BR64" s="409">
        <v>3.1065888740339958</v>
      </c>
      <c r="BS64" s="409">
        <v>5.1466666666666668E-2</v>
      </c>
      <c r="BT64" s="409">
        <v>6.1791666666666675E-2</v>
      </c>
      <c r="BU64" s="409">
        <v>1.5829</v>
      </c>
      <c r="BV64" s="415">
        <v>1.1100546204092265</v>
      </c>
      <c r="BW64" s="416">
        <v>3315.2133333333331</v>
      </c>
      <c r="BX64" s="411">
        <v>2025.8</v>
      </c>
      <c r="BY64" s="411">
        <v>2260.42</v>
      </c>
      <c r="BZ64" s="411"/>
      <c r="CA64" s="420">
        <v>13.905823205732162</v>
      </c>
      <c r="CB64" s="409">
        <v>2.2963603677605793</v>
      </c>
      <c r="CC64" s="409">
        <v>2.6672656075776211</v>
      </c>
      <c r="CD64" s="408">
        <v>4.2888833333333336</v>
      </c>
      <c r="CE64" s="409">
        <v>4.1572754184914738</v>
      </c>
      <c r="CF64" s="409">
        <v>8.8833333333333334E-2</v>
      </c>
      <c r="CG64" s="409">
        <v>9.354999999999998E-2</v>
      </c>
      <c r="CH64" s="409">
        <v>1.6838500000000003</v>
      </c>
      <c r="CI64" s="415">
        <v>1.0316572518280773</v>
      </c>
      <c r="CJ64" s="416">
        <v>3809.7466666666664</v>
      </c>
      <c r="CK64" s="419">
        <v>2065.1133333333332</v>
      </c>
      <c r="CL64" s="430"/>
      <c r="CM64" s="430"/>
      <c r="CN64" s="421"/>
      <c r="CO64" s="430"/>
      <c r="CP64" s="430"/>
      <c r="CQ64" s="412"/>
      <c r="CR64" s="431"/>
      <c r="CS64" s="423"/>
      <c r="CT64" s="424"/>
      <c r="CU64" s="425"/>
      <c r="CV64" s="424"/>
      <c r="CW64" s="425"/>
      <c r="CX64" s="426"/>
      <c r="CY64" s="425"/>
      <c r="CZ64" s="424"/>
      <c r="DA64" s="425"/>
      <c r="DB64" s="424"/>
      <c r="DC64" s="425"/>
      <c r="DD64" s="424"/>
      <c r="DE64" s="425"/>
      <c r="DF64" s="424"/>
      <c r="DG64" s="425"/>
      <c r="DH64" s="424"/>
      <c r="DI64" s="425"/>
      <c r="DJ64" s="427"/>
      <c r="DK64" s="428"/>
      <c r="DL64" s="429"/>
    </row>
    <row r="65" spans="1:116" s="422" customFormat="1">
      <c r="A65" s="401" t="s">
        <v>87</v>
      </c>
      <c r="B65" s="958"/>
      <c r="C65" s="1005"/>
      <c r="D65" s="401" t="s">
        <v>23</v>
      </c>
      <c r="E65" s="401" t="s">
        <v>70</v>
      </c>
      <c r="F65" s="402">
        <v>2058.21</v>
      </c>
      <c r="G65" s="403">
        <v>25.659999847412099</v>
      </c>
      <c r="H65" s="403">
        <v>26.7000007629394</v>
      </c>
      <c r="I65" s="403">
        <v>31.0100002288818</v>
      </c>
      <c r="J65" s="403">
        <v>14.6615202745998</v>
      </c>
      <c r="K65" s="906"/>
      <c r="L65" s="920"/>
      <c r="M65" s="919">
        <v>2.6361885461713102</v>
      </c>
      <c r="N65" s="403">
        <v>2.2496832279977199</v>
      </c>
      <c r="O65" s="404">
        <v>2.1458149999999998</v>
      </c>
      <c r="P65" s="119" t="s">
        <v>92</v>
      </c>
      <c r="Q65" s="401" t="s">
        <v>70</v>
      </c>
      <c r="R65" s="405" t="s">
        <v>114</v>
      </c>
      <c r="S65" s="118" t="s">
        <v>171</v>
      </c>
      <c r="T65" s="119" t="s">
        <v>92</v>
      </c>
      <c r="U65" s="406"/>
      <c r="V65" s="407">
        <v>2.2674121029484939</v>
      </c>
      <c r="W65" s="408">
        <v>3.5117666666666665</v>
      </c>
      <c r="X65" s="408">
        <v>5.0799166666666666</v>
      </c>
      <c r="Y65" s="681">
        <f t="shared" si="1"/>
        <v>0.4465416267215932</v>
      </c>
      <c r="Z65" s="409">
        <v>3.215879090241839</v>
      </c>
      <c r="AA65" s="409">
        <v>0.14236666666666667</v>
      </c>
      <c r="AB65" s="409">
        <v>9.8749999999999991E-2</v>
      </c>
      <c r="AC65" s="409">
        <v>1.8152833333333334</v>
      </c>
      <c r="AD65" s="409">
        <v>1.093673691657826</v>
      </c>
      <c r="AE65" s="409"/>
      <c r="AF65" s="409"/>
      <c r="AG65" s="409"/>
      <c r="AH65" s="409"/>
      <c r="AI65" s="409"/>
      <c r="AJ65" s="410"/>
      <c r="AK65" s="411">
        <v>3386.9133333333334</v>
      </c>
      <c r="AL65" s="411">
        <v>2221.66</v>
      </c>
      <c r="AM65" s="411">
        <v>2166.56</v>
      </c>
      <c r="AN65" s="411"/>
      <c r="AO65" s="411"/>
      <c r="AP65" s="412"/>
      <c r="AQ65" s="413"/>
      <c r="AR65" s="414">
        <v>17.37187127532777</v>
      </c>
      <c r="AS65" s="413">
        <v>14.07397416299491</v>
      </c>
      <c r="AT65" s="413">
        <v>2.2886929794247837</v>
      </c>
      <c r="AU65" s="413">
        <v>2.6635620082863536</v>
      </c>
      <c r="AV65" s="408">
        <v>5.0799166666666666</v>
      </c>
      <c r="AW65" s="409">
        <v>5.3062837942442176</v>
      </c>
      <c r="AX65" s="409">
        <v>0.10281666666666667</v>
      </c>
      <c r="AY65" s="409">
        <v>7.0333333333333331E-2</v>
      </c>
      <c r="AZ65" s="409">
        <v>2.5150999999999999</v>
      </c>
      <c r="BA65" s="409">
        <v>0.95733980006438901</v>
      </c>
      <c r="BB65" s="409"/>
      <c r="BC65" s="409"/>
      <c r="BD65" s="868"/>
      <c r="BE65" s="409"/>
      <c r="BF65" s="409"/>
      <c r="BG65" s="410"/>
      <c r="BH65" s="416">
        <v>24.995980282041646</v>
      </c>
      <c r="BI65" s="411">
        <v>45.540576239310006</v>
      </c>
      <c r="BJ65" s="411"/>
      <c r="BK65" s="417"/>
      <c r="BL65" s="418"/>
      <c r="BM65" s="411">
        <v>4160.8500000000004</v>
      </c>
      <c r="BN65" s="419">
        <v>2222.4333333333329</v>
      </c>
      <c r="BO65" s="417"/>
      <c r="BP65" s="407">
        <v>2.2667785331606569</v>
      </c>
      <c r="BQ65" s="408">
        <v>3.4400166666666667</v>
      </c>
      <c r="BR65" s="409">
        <v>3.3624258603398234</v>
      </c>
      <c r="BS65" s="409">
        <v>0.2364</v>
      </c>
      <c r="BT65" s="409">
        <v>9.5200000000000007E-2</v>
      </c>
      <c r="BU65" s="409">
        <v>1.69425</v>
      </c>
      <c r="BV65" s="415">
        <v>1.0230758415351355</v>
      </c>
      <c r="BW65" s="416">
        <v>3634.0400000000004</v>
      </c>
      <c r="BX65" s="411">
        <v>2000.46</v>
      </c>
      <c r="BY65" s="411">
        <v>2320.66</v>
      </c>
      <c r="BZ65" s="411"/>
      <c r="CA65" s="420">
        <v>13.718476035994302</v>
      </c>
      <c r="CB65" s="409">
        <v>2.3008241657977062</v>
      </c>
      <c r="CC65" s="409">
        <v>2.6666475742333287</v>
      </c>
      <c r="CD65" s="408">
        <v>4.7232666666666665</v>
      </c>
      <c r="CE65" s="409">
        <v>4.5597076714797202</v>
      </c>
      <c r="CF65" s="409">
        <v>0.14664999999999997</v>
      </c>
      <c r="CG65" s="409">
        <v>0.12346666666666666</v>
      </c>
      <c r="CH65" s="409">
        <v>1.9853500000000004</v>
      </c>
      <c r="CI65" s="415">
        <v>1.0358705002537736</v>
      </c>
      <c r="CJ65" s="416">
        <v>3951.06</v>
      </c>
      <c r="CK65" s="419">
        <v>2202.8866666666668</v>
      </c>
      <c r="CL65" s="430"/>
      <c r="CM65" s="430"/>
      <c r="CN65" s="421"/>
      <c r="CO65" s="430"/>
      <c r="CP65" s="430"/>
      <c r="CQ65" s="412"/>
      <c r="CR65" s="431"/>
      <c r="CS65" s="423"/>
      <c r="CT65" s="424"/>
      <c r="CU65" s="425"/>
      <c r="CV65" s="424"/>
      <c r="CW65" s="425"/>
      <c r="CX65" s="426"/>
      <c r="CY65" s="425"/>
      <c r="CZ65" s="424"/>
      <c r="DA65" s="425"/>
      <c r="DB65" s="424"/>
      <c r="DC65" s="425"/>
      <c r="DD65" s="424"/>
      <c r="DE65" s="425"/>
      <c r="DF65" s="424"/>
      <c r="DG65" s="425"/>
      <c r="DH65" s="424"/>
      <c r="DI65" s="425"/>
      <c r="DJ65" s="427"/>
      <c r="DK65" s="428"/>
      <c r="DL65" s="429"/>
    </row>
    <row r="66" spans="1:116" s="422" customFormat="1" ht="16" thickBot="1">
      <c r="A66" s="639" t="s">
        <v>88</v>
      </c>
      <c r="B66" s="959"/>
      <c r="C66" s="1006"/>
      <c r="D66" s="401" t="s">
        <v>23</v>
      </c>
      <c r="E66" s="401" t="s">
        <v>71</v>
      </c>
      <c r="F66" s="402">
        <v>2058.36</v>
      </c>
      <c r="G66" s="403">
        <v>25.620000839233398</v>
      </c>
      <c r="H66" s="403">
        <v>26.629999160766602</v>
      </c>
      <c r="I66" s="403">
        <v>30.549999237060501</v>
      </c>
      <c r="J66" s="403">
        <v>15.1915112318597</v>
      </c>
      <c r="K66" s="906">
        <v>1.3335109999999999</v>
      </c>
      <c r="L66" s="920">
        <f t="shared" si="0"/>
        <v>0.12499660249278459</v>
      </c>
      <c r="M66" s="919">
        <v>2.6282864005225699</v>
      </c>
      <c r="N66" s="403">
        <v>2.22900997678174</v>
      </c>
      <c r="O66" s="404">
        <v>0.94291619999999998</v>
      </c>
      <c r="P66" s="119" t="s">
        <v>92</v>
      </c>
      <c r="Q66" s="639" t="s">
        <v>71</v>
      </c>
      <c r="R66" s="405" t="s">
        <v>114</v>
      </c>
      <c r="S66" s="870" t="s">
        <v>171</v>
      </c>
      <c r="T66" s="871" t="s">
        <v>92</v>
      </c>
      <c r="U66" s="872"/>
      <c r="V66" s="873">
        <v>2.2394253180030517</v>
      </c>
      <c r="W66" s="874">
        <v>3.2707333333333333</v>
      </c>
      <c r="X66" s="874">
        <v>5.1306166666666675</v>
      </c>
      <c r="Y66" s="681">
        <f t="shared" si="1"/>
        <v>0.56864413689080973</v>
      </c>
      <c r="Z66" s="875">
        <v>3.0581403434026355</v>
      </c>
      <c r="AA66" s="875">
        <v>4.0250000000000001E-2</v>
      </c>
      <c r="AB66" s="875">
        <v>5.8883333333333329E-2</v>
      </c>
      <c r="AC66" s="875">
        <v>1.9163166666666669</v>
      </c>
      <c r="AD66" s="875">
        <v>1.0695239772660243</v>
      </c>
      <c r="AE66" s="875">
        <v>3.3748</v>
      </c>
      <c r="AF66" s="875">
        <v>3.1850543999999998</v>
      </c>
      <c r="AG66" s="875">
        <f>AE66</f>
        <v>3.3748</v>
      </c>
      <c r="AH66" s="875">
        <f>AF66^2/AE66</f>
        <v>3.0059771041126466</v>
      </c>
      <c r="AI66" s="875">
        <f>AG66/AH66</f>
        <v>1.1226965086935445</v>
      </c>
      <c r="AJ66" s="876">
        <v>27.458333333333002</v>
      </c>
      <c r="AK66" s="877">
        <v>3200.5033333333336</v>
      </c>
      <c r="AL66" s="877">
        <v>1851.27</v>
      </c>
      <c r="AM66" s="877">
        <v>2104.81</v>
      </c>
      <c r="AN66" s="877">
        <v>1884.69</v>
      </c>
      <c r="AO66" s="877">
        <v>2147.9899999999998</v>
      </c>
      <c r="AP66" s="878">
        <f>(AO66^2-AN66^2)/(2*AN66^2)</f>
        <v>0.14946337073445867</v>
      </c>
      <c r="AQ66" s="879"/>
      <c r="AR66" s="880">
        <v>20.351085986313596</v>
      </c>
      <c r="AS66" s="879">
        <v>14.929216856195323</v>
      </c>
      <c r="AT66" s="879">
        <v>2.2638207616756847</v>
      </c>
      <c r="AU66" s="879">
        <v>2.6611025289950545</v>
      </c>
      <c r="AV66" s="874">
        <v>5.1306166666666675</v>
      </c>
      <c r="AW66" s="875">
        <v>4.9496086220954583</v>
      </c>
      <c r="AX66" s="875">
        <v>5.3100000000000001E-2</v>
      </c>
      <c r="AY66" s="875">
        <v>5.7816666666666669E-2</v>
      </c>
      <c r="AZ66" s="875">
        <v>2.623966666666667</v>
      </c>
      <c r="BA66" s="875">
        <v>1.0365701731977706</v>
      </c>
      <c r="BB66" s="875"/>
      <c r="BC66" s="875"/>
      <c r="BD66" s="881"/>
      <c r="BE66" s="875"/>
      <c r="BF66" s="875"/>
      <c r="BG66" s="876"/>
      <c r="BH66" s="882">
        <v>21.071039853573716</v>
      </c>
      <c r="BI66" s="877">
        <v>38.38966450068088</v>
      </c>
      <c r="BJ66" s="877"/>
      <c r="BK66" s="883"/>
      <c r="BL66" s="884"/>
      <c r="BM66" s="877">
        <v>3858.8433333333337</v>
      </c>
      <c r="BN66" s="885">
        <v>1977.6466666666665</v>
      </c>
      <c r="BO66" s="883"/>
      <c r="BP66" s="873">
        <v>2.2387260392532391</v>
      </c>
      <c r="BQ66" s="874">
        <v>3.3224999999999998</v>
      </c>
      <c r="BR66" s="875">
        <v>3.1033384808126416</v>
      </c>
      <c r="BS66" s="875">
        <v>4.1966666666666666E-2</v>
      </c>
      <c r="BT66" s="875">
        <v>3.5633333333333336E-2</v>
      </c>
      <c r="BU66" s="875">
        <v>1.7516333333333334</v>
      </c>
      <c r="BV66" s="886">
        <v>1.0706212102039119</v>
      </c>
      <c r="BW66" s="882">
        <v>3197.8866666666668</v>
      </c>
      <c r="BX66" s="877">
        <v>1877.76</v>
      </c>
      <c r="BY66" s="877">
        <v>2121.77</v>
      </c>
      <c r="BZ66" s="877"/>
      <c r="CA66" s="887">
        <v>14.635704086751844</v>
      </c>
      <c r="CB66" s="875">
        <v>2.2749529714814956</v>
      </c>
      <c r="CC66" s="875">
        <v>2.6649935399144233</v>
      </c>
      <c r="CD66" s="874">
        <v>4.1340166666666667</v>
      </c>
      <c r="CE66" s="875">
        <v>4.0666599570232345</v>
      </c>
      <c r="CF66" s="875">
        <v>8.3100000000000007E-2</v>
      </c>
      <c r="CG66" s="875">
        <v>6.8183333333333332E-2</v>
      </c>
      <c r="CH66" s="875">
        <v>1.8537166666666665</v>
      </c>
      <c r="CI66" s="886">
        <v>1.016563152649905</v>
      </c>
      <c r="CJ66" s="882">
        <v>3920.4633333333331</v>
      </c>
      <c r="CK66" s="885">
        <v>2018.8100000000002</v>
      </c>
      <c r="CL66" s="888">
        <v>2078.85</v>
      </c>
      <c r="CM66" s="888">
        <v>2277.9899999999998</v>
      </c>
      <c r="CN66" s="889">
        <f>(CM66^2-CL66^2)/(2*CL66^2)</f>
        <v>0.10038152997522834</v>
      </c>
      <c r="CO66" s="890">
        <v>2026.5092879256965</v>
      </c>
      <c r="CP66" s="890">
        <v>2135.6035889070145</v>
      </c>
      <c r="CQ66" s="878">
        <f>(CP66^2-CO66^2)/(2*CO66^2)</f>
        <v>5.5282633745732015E-2</v>
      </c>
      <c r="CR66" s="431"/>
      <c r="CS66" s="891"/>
      <c r="CT66" s="892"/>
      <c r="CU66" s="893"/>
      <c r="CV66" s="892"/>
      <c r="CW66" s="893"/>
      <c r="CX66" s="894"/>
      <c r="CY66" s="893"/>
      <c r="CZ66" s="892"/>
      <c r="DA66" s="893"/>
      <c r="DB66" s="892"/>
      <c r="DC66" s="893"/>
      <c r="DD66" s="892"/>
      <c r="DE66" s="893"/>
      <c r="DF66" s="892"/>
      <c r="DG66" s="893"/>
      <c r="DH66" s="892"/>
      <c r="DI66" s="893"/>
      <c r="DJ66" s="895"/>
      <c r="DK66" s="428"/>
      <c r="DL66" s="428"/>
    </row>
    <row r="68" spans="1:116">
      <c r="A68" s="134"/>
      <c r="B68" t="s">
        <v>225</v>
      </c>
      <c r="AK68" s="18">
        <f>STDEV(AK12:AK66)</f>
        <v>457.9863319970629</v>
      </c>
      <c r="AL68" s="18">
        <f>STDEV(AL12:AL66)</f>
        <v>369.75100885372257</v>
      </c>
      <c r="AM68" s="18">
        <f>STDEV(AM12:AM66)</f>
        <v>324.31048325478685</v>
      </c>
      <c r="BD68">
        <f>CORREL(W14:W27,BH14:BH27)</f>
        <v>0.61450675976520031</v>
      </c>
      <c r="BM68" s="18">
        <f>STDEV(BM12:BM66)</f>
        <v>430.69665505935609</v>
      </c>
      <c r="BN68" s="18">
        <f>STDEV(BN12:BN66)</f>
        <v>252.17251895561418</v>
      </c>
      <c r="CK68" s="18">
        <f>STDEV(CK12:CK66)</f>
        <v>279.66791748347509</v>
      </c>
    </row>
    <row r="69" spans="1:116">
      <c r="BD69">
        <f>CORREL(W28:W45,BH28:BH45)</f>
        <v>0.80158570472565871</v>
      </c>
    </row>
    <row r="70" spans="1:116">
      <c r="A70" t="s">
        <v>227</v>
      </c>
      <c r="B70">
        <f>CORREL(AS14:AS66,BU14:BU66)</f>
        <v>-0.76481801565951435</v>
      </c>
      <c r="D70" s="2"/>
      <c r="E70" s="6"/>
      <c r="F70" s="7"/>
      <c r="G70" s="7"/>
      <c r="H70" s="7"/>
      <c r="I70" s="7"/>
      <c r="J70" s="7"/>
      <c r="K70" s="7"/>
      <c r="L70" s="7"/>
      <c r="M70" s="7"/>
      <c r="N70" s="8"/>
      <c r="O70" s="8"/>
      <c r="BD70">
        <f>CORREL(W46:W54,BH46:BH54)</f>
        <v>0.92365964557571878</v>
      </c>
    </row>
    <row r="71" spans="1:116">
      <c r="A71" t="s">
        <v>228</v>
      </c>
      <c r="B71">
        <f>CORREL(AS14:AS66,AZ14:AZ66)</f>
        <v>0.49047088210581968</v>
      </c>
      <c r="D71" s="344"/>
      <c r="E71" s="345"/>
      <c r="F71" s="346"/>
      <c r="G71" s="346"/>
      <c r="H71" s="346"/>
      <c r="I71" s="346"/>
      <c r="J71" s="346"/>
      <c r="K71" s="346"/>
      <c r="L71" s="346"/>
      <c r="M71" s="346"/>
      <c r="N71" s="347"/>
      <c r="O71" s="269"/>
      <c r="BD71">
        <f>CORREL(W58:W66,BH58:BH66)</f>
        <v>0.77283373823940582</v>
      </c>
    </row>
    <row r="72" spans="1:116">
      <c r="A72" t="s">
        <v>229</v>
      </c>
      <c r="B72">
        <f>CORREL(AS14:AS66,CH14:CH66)</f>
        <v>-0.29798860918072728</v>
      </c>
    </row>
    <row r="73" spans="1:116">
      <c r="B73">
        <f>CORREL(AS12:AS66,AT12:AT66)</f>
        <v>-0.97848533501031043</v>
      </c>
    </row>
    <row r="75" spans="1:116">
      <c r="B75">
        <v>0.60691502809067843</v>
      </c>
    </row>
    <row r="76" spans="1:116">
      <c r="B76">
        <v>0.67922881870823526</v>
      </c>
    </row>
    <row r="77" spans="1:116">
      <c r="B77">
        <v>0.95865362323912595</v>
      </c>
    </row>
    <row r="78" spans="1:116">
      <c r="B78">
        <v>0.7565268797958915</v>
      </c>
    </row>
    <row r="82" spans="4:16">
      <c r="D82" s="432"/>
      <c r="E82" s="432"/>
      <c r="F82" s="433"/>
      <c r="G82" s="434"/>
      <c r="H82" s="434"/>
      <c r="I82" s="434"/>
      <c r="J82" s="434"/>
      <c r="K82" s="434"/>
      <c r="L82" s="434"/>
      <c r="M82" s="434"/>
      <c r="N82" s="434"/>
      <c r="O82" s="435"/>
      <c r="P82" s="111"/>
    </row>
    <row r="83" spans="4:16" ht="16" thickBot="1">
      <c r="D83" s="639"/>
      <c r="E83" s="639"/>
      <c r="F83" s="640"/>
      <c r="G83" s="641"/>
      <c r="H83" s="641"/>
      <c r="I83" s="641"/>
      <c r="J83" s="641"/>
      <c r="K83" s="641"/>
      <c r="L83" s="641"/>
      <c r="M83" s="641"/>
      <c r="N83" s="641"/>
      <c r="O83" s="642"/>
      <c r="P83" s="643"/>
    </row>
  </sheetData>
  <sortState xmlns:xlrd2="http://schemas.microsoft.com/office/spreadsheetml/2017/richdata2" ref="D5:P66">
    <sortCondition ref="P5:P66"/>
  </sortState>
  <mergeCells count="35">
    <mergeCell ref="B5:B66"/>
    <mergeCell ref="C5:C7"/>
    <mergeCell ref="C8:C38"/>
    <mergeCell ref="C39:C63"/>
    <mergeCell ref="C64:C66"/>
    <mergeCell ref="BH3:BL3"/>
    <mergeCell ref="BM3:BN3"/>
    <mergeCell ref="BQ3:BV3"/>
    <mergeCell ref="DL3:DM3"/>
    <mergeCell ref="DI3:DJ3"/>
    <mergeCell ref="CW3:CX3"/>
    <mergeCell ref="CY3:CZ3"/>
    <mergeCell ref="DA3:DB3"/>
    <mergeCell ref="DC3:DD3"/>
    <mergeCell ref="DE3:DF3"/>
    <mergeCell ref="DG3:DH3"/>
    <mergeCell ref="BW3:BY3"/>
    <mergeCell ref="CA3:CC3"/>
    <mergeCell ref="CD3:CI3"/>
    <mergeCell ref="A1:O1"/>
    <mergeCell ref="R1:DJ1"/>
    <mergeCell ref="A2:O3"/>
    <mergeCell ref="R2:T3"/>
    <mergeCell ref="V2:AP2"/>
    <mergeCell ref="AR2:BN2"/>
    <mergeCell ref="BP2:BY2"/>
    <mergeCell ref="CA2:CQ2"/>
    <mergeCell ref="CS2:DJ2"/>
    <mergeCell ref="W3:AJ3"/>
    <mergeCell ref="CJ3:CQ3"/>
    <mergeCell ref="CS3:CT3"/>
    <mergeCell ref="CU3:CV3"/>
    <mergeCell ref="AK3:AP3"/>
    <mergeCell ref="AR3:AU3"/>
    <mergeCell ref="AV3:BG3"/>
  </mergeCells>
  <pageMargins left="0.7" right="0.7" top="0.75" bottom="0.75" header="0.3" footer="0.3"/>
  <pageSetup orientation="portrait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5908B8-A6AC-7340-A896-A6EB85A2E015}">
  <dimension ref="A1:DI78"/>
  <sheetViews>
    <sheetView topLeftCell="A63" zoomScale="35" zoomScaleNormal="120" workbookViewId="0">
      <pane xSplit="1" topLeftCell="G1" activePane="topRight" state="frozen"/>
      <selection pane="topRight" activeCell="T28" sqref="T28:T34"/>
    </sheetView>
  </sheetViews>
  <sheetFormatPr baseColWidth="10" defaultColWidth="8.83203125" defaultRowHeight="15"/>
  <cols>
    <col min="3" max="3" width="11.83203125" customWidth="1"/>
    <col min="4" max="4" width="13.5" customWidth="1"/>
    <col min="16" max="16" width="11.5" customWidth="1"/>
    <col min="17" max="17" width="39.5" customWidth="1"/>
    <col min="18" max="18" width="13" customWidth="1"/>
    <col min="32" max="32" width="11.1640625" customWidth="1"/>
    <col min="33" max="35" width="8.83203125" style="18"/>
    <col min="38" max="38" width="12.6640625" customWidth="1"/>
    <col min="41" max="41" width="9.5" customWidth="1"/>
    <col min="42" max="42" width="8.83203125" style="19"/>
    <col min="55" max="55" width="10.1640625" customWidth="1"/>
    <col min="61" max="61" width="8.83203125" style="18"/>
    <col min="75" max="75" width="10.6640625" customWidth="1"/>
    <col min="79" max="85" width="8.83203125" style="18"/>
    <col min="86" max="86" width="11.33203125" customWidth="1"/>
    <col min="87" max="87" width="11.5" customWidth="1"/>
    <col min="88" max="88" width="13.83203125" customWidth="1"/>
    <col min="89" max="89" width="11.33203125" customWidth="1"/>
    <col min="90" max="90" width="11.1640625" customWidth="1"/>
    <col min="91" max="91" width="14.6640625" customWidth="1"/>
  </cols>
  <sheetData>
    <row r="1" spans="1:113" ht="20" thickBot="1">
      <c r="A1" s="966" t="s">
        <v>159</v>
      </c>
      <c r="B1" s="967"/>
      <c r="C1" s="967"/>
      <c r="D1" s="967"/>
      <c r="E1" s="967"/>
      <c r="F1" s="967"/>
      <c r="G1" s="967"/>
      <c r="H1" s="967"/>
      <c r="I1" s="967"/>
      <c r="J1" s="967"/>
      <c r="K1" s="967"/>
      <c r="L1" s="967"/>
      <c r="M1" s="967"/>
      <c r="N1" s="968"/>
      <c r="P1" s="966" t="s">
        <v>160</v>
      </c>
      <c r="Q1" s="967"/>
      <c r="R1" s="967"/>
      <c r="S1" s="967"/>
      <c r="T1" s="967"/>
      <c r="U1" s="967"/>
      <c r="V1" s="967"/>
      <c r="W1" s="967"/>
      <c r="X1" s="967"/>
      <c r="Y1" s="967"/>
      <c r="Z1" s="967"/>
      <c r="AA1" s="967"/>
      <c r="AB1" s="967"/>
      <c r="AC1" s="967"/>
      <c r="AD1" s="967"/>
      <c r="AE1" s="967"/>
      <c r="AF1" s="967"/>
      <c r="AG1" s="967"/>
      <c r="AH1" s="967"/>
      <c r="AI1" s="967"/>
      <c r="AJ1" s="967"/>
      <c r="AK1" s="967"/>
      <c r="AL1" s="967"/>
      <c r="AM1" s="967"/>
      <c r="AN1" s="967"/>
      <c r="AO1" s="967"/>
      <c r="AP1" s="967"/>
      <c r="AQ1" s="967"/>
      <c r="AR1" s="967"/>
      <c r="AS1" s="967"/>
      <c r="AT1" s="967"/>
      <c r="AU1" s="967"/>
      <c r="AV1" s="967"/>
      <c r="AW1" s="967"/>
      <c r="AX1" s="967"/>
      <c r="AY1" s="967"/>
      <c r="AZ1" s="967"/>
      <c r="BA1" s="967"/>
      <c r="BB1" s="967"/>
      <c r="BC1" s="967"/>
      <c r="BD1" s="967"/>
      <c r="BE1" s="967"/>
      <c r="BF1" s="967"/>
      <c r="BG1" s="967"/>
      <c r="BH1" s="967"/>
      <c r="BI1" s="967"/>
      <c r="BJ1" s="967"/>
      <c r="BK1" s="967"/>
      <c r="BL1" s="967"/>
      <c r="BM1" s="967"/>
      <c r="BN1" s="967"/>
      <c r="BO1" s="967"/>
      <c r="BP1" s="967"/>
      <c r="BQ1" s="967"/>
      <c r="BR1" s="967"/>
      <c r="BS1" s="967"/>
      <c r="BT1" s="967"/>
      <c r="BU1" s="967"/>
      <c r="BV1" s="967"/>
      <c r="BW1" s="967"/>
      <c r="BX1" s="967"/>
      <c r="BY1" s="967"/>
      <c r="BZ1" s="967"/>
      <c r="CA1" s="967"/>
      <c r="CB1" s="967"/>
      <c r="CC1" s="967"/>
      <c r="CD1" s="967"/>
      <c r="CE1" s="967"/>
      <c r="CF1" s="967"/>
      <c r="CG1" s="967"/>
      <c r="CH1" s="967"/>
      <c r="CI1" s="967"/>
      <c r="CJ1" s="967"/>
      <c r="CK1" s="967"/>
      <c r="CL1" s="967"/>
      <c r="CM1" s="967"/>
      <c r="CN1" s="967"/>
      <c r="CO1" s="967"/>
      <c r="CP1" s="967"/>
      <c r="CQ1" s="967"/>
      <c r="CR1" s="967"/>
      <c r="CS1" s="967"/>
      <c r="CT1" s="967"/>
      <c r="CU1" s="967"/>
      <c r="CV1" s="967"/>
      <c r="CW1" s="967"/>
      <c r="CX1" s="967"/>
      <c r="CY1" s="967"/>
      <c r="CZ1" s="967"/>
      <c r="DA1" s="967"/>
      <c r="DB1" s="967"/>
      <c r="DC1" s="967"/>
      <c r="DD1" s="967"/>
      <c r="DE1" s="967"/>
      <c r="DF1" s="968"/>
    </row>
    <row r="2" spans="1:113" ht="22" customHeight="1">
      <c r="A2" s="969" t="s">
        <v>0</v>
      </c>
      <c r="B2" s="969"/>
      <c r="C2" s="969"/>
      <c r="D2" s="969"/>
      <c r="E2" s="969"/>
      <c r="F2" s="969"/>
      <c r="G2" s="969"/>
      <c r="H2" s="969"/>
      <c r="I2" s="969"/>
      <c r="J2" s="969"/>
      <c r="K2" s="969"/>
      <c r="L2" s="969"/>
      <c r="M2" s="969"/>
      <c r="N2" s="970"/>
      <c r="P2" s="973" t="s">
        <v>162</v>
      </c>
      <c r="Q2" s="974"/>
      <c r="R2" s="975"/>
      <c r="S2" s="78"/>
      <c r="T2" s="981" t="s">
        <v>122</v>
      </c>
      <c r="U2" s="982"/>
      <c r="V2" s="982"/>
      <c r="W2" s="982"/>
      <c r="X2" s="982"/>
      <c r="Y2" s="982"/>
      <c r="Z2" s="982"/>
      <c r="AA2" s="982"/>
      <c r="AB2" s="982"/>
      <c r="AC2" s="982"/>
      <c r="AD2" s="982"/>
      <c r="AE2" s="982"/>
      <c r="AF2" s="982"/>
      <c r="AG2" s="982"/>
      <c r="AH2" s="982"/>
      <c r="AI2" s="982"/>
      <c r="AJ2" s="982"/>
      <c r="AK2" s="982"/>
      <c r="AL2" s="983"/>
      <c r="AN2" s="981" t="s">
        <v>123</v>
      </c>
      <c r="AO2" s="982"/>
      <c r="AP2" s="982"/>
      <c r="AQ2" s="982"/>
      <c r="AR2" s="982"/>
      <c r="AS2" s="982"/>
      <c r="AT2" s="982"/>
      <c r="AU2" s="982"/>
      <c r="AV2" s="982"/>
      <c r="AW2" s="982"/>
      <c r="AX2" s="982"/>
      <c r="AY2" s="982"/>
      <c r="AZ2" s="982"/>
      <c r="BA2" s="982"/>
      <c r="BB2" s="982"/>
      <c r="BC2" s="982"/>
      <c r="BD2" s="982"/>
      <c r="BE2" s="982"/>
      <c r="BF2" s="982"/>
      <c r="BG2" s="982"/>
      <c r="BH2" s="982"/>
      <c r="BI2" s="982"/>
      <c r="BJ2" s="982"/>
      <c r="BL2" s="981" t="s">
        <v>124</v>
      </c>
      <c r="BM2" s="982"/>
      <c r="BN2" s="982"/>
      <c r="BO2" s="982"/>
      <c r="BP2" s="982"/>
      <c r="BQ2" s="982"/>
      <c r="BR2" s="982"/>
      <c r="BS2" s="982"/>
      <c r="BT2" s="982"/>
      <c r="BU2" s="982"/>
      <c r="BW2" s="997" t="s">
        <v>125</v>
      </c>
      <c r="BX2" s="998"/>
      <c r="BY2" s="998"/>
      <c r="BZ2" s="998"/>
      <c r="CA2" s="998"/>
      <c r="CB2" s="998"/>
      <c r="CC2" s="998"/>
      <c r="CD2" s="998"/>
      <c r="CE2" s="998"/>
      <c r="CF2" s="998"/>
      <c r="CG2" s="998"/>
      <c r="CH2" s="998"/>
      <c r="CI2" s="998"/>
      <c r="CJ2" s="998"/>
      <c r="CK2" s="998"/>
      <c r="CL2" s="998"/>
      <c r="CM2" s="999"/>
      <c r="CO2" s="989" t="s">
        <v>222</v>
      </c>
      <c r="CP2" s="990"/>
      <c r="CQ2" s="990"/>
      <c r="CR2" s="990"/>
      <c r="CS2" s="990"/>
      <c r="CT2" s="990"/>
      <c r="CU2" s="990"/>
      <c r="CV2" s="990"/>
      <c r="CW2" s="990"/>
      <c r="CX2" s="990"/>
      <c r="CY2" s="990"/>
      <c r="CZ2" s="990"/>
      <c r="DA2" s="990"/>
      <c r="DB2" s="990"/>
      <c r="DC2" s="990"/>
      <c r="DD2" s="990"/>
      <c r="DE2" s="990"/>
      <c r="DF2" s="991"/>
    </row>
    <row r="3" spans="1:113" ht="17" customHeight="1" thickBot="1">
      <c r="A3" s="971"/>
      <c r="B3" s="971"/>
      <c r="C3" s="971"/>
      <c r="D3" s="971"/>
      <c r="E3" s="971"/>
      <c r="F3" s="971"/>
      <c r="G3" s="971"/>
      <c r="H3" s="971"/>
      <c r="I3" s="971"/>
      <c r="J3" s="971"/>
      <c r="K3" s="971"/>
      <c r="L3" s="971"/>
      <c r="M3" s="971"/>
      <c r="N3" s="972"/>
      <c r="P3" s="976"/>
      <c r="Q3" s="977"/>
      <c r="R3" s="978"/>
      <c r="T3" s="36" t="s">
        <v>166</v>
      </c>
      <c r="U3" s="980" t="s">
        <v>126</v>
      </c>
      <c r="V3" s="980"/>
      <c r="W3" s="980"/>
      <c r="X3" s="980"/>
      <c r="Y3" s="980"/>
      <c r="Z3" s="980"/>
      <c r="AA3" s="980"/>
      <c r="AB3" s="980"/>
      <c r="AC3" s="980"/>
      <c r="AD3" s="980"/>
      <c r="AE3" s="980"/>
      <c r="AF3" s="980"/>
      <c r="AG3" s="984" t="s">
        <v>127</v>
      </c>
      <c r="AH3" s="979"/>
      <c r="AI3" s="979"/>
      <c r="AJ3" s="979"/>
      <c r="AK3" s="979"/>
      <c r="AL3" s="985"/>
      <c r="AN3" s="986" t="s">
        <v>165</v>
      </c>
      <c r="AO3" s="987"/>
      <c r="AP3" s="987"/>
      <c r="AQ3" s="987"/>
      <c r="AR3" s="980" t="s">
        <v>126</v>
      </c>
      <c r="AS3" s="980"/>
      <c r="AT3" s="980"/>
      <c r="AU3" s="980"/>
      <c r="AV3" s="980"/>
      <c r="AW3" s="980"/>
      <c r="AX3" s="980"/>
      <c r="AY3" s="980"/>
      <c r="AZ3" s="980"/>
      <c r="BA3" s="980"/>
      <c r="BB3" s="980"/>
      <c r="BC3" s="980"/>
      <c r="BD3" s="988" t="s">
        <v>128</v>
      </c>
      <c r="BE3" s="988"/>
      <c r="BF3" s="988"/>
      <c r="BG3" s="988"/>
      <c r="BH3" s="988"/>
      <c r="BI3" s="984" t="s">
        <v>127</v>
      </c>
      <c r="BJ3" s="979"/>
      <c r="BL3" s="36" t="s">
        <v>166</v>
      </c>
      <c r="BM3" s="980" t="s">
        <v>126</v>
      </c>
      <c r="BN3" s="980"/>
      <c r="BO3" s="980"/>
      <c r="BP3" s="980"/>
      <c r="BQ3" s="980"/>
      <c r="BR3" s="980"/>
      <c r="BS3" s="979" t="s">
        <v>127</v>
      </c>
      <c r="BT3" s="979"/>
      <c r="BU3" s="979"/>
      <c r="BW3" s="986" t="s">
        <v>165</v>
      </c>
      <c r="BX3" s="987"/>
      <c r="BY3" s="987"/>
      <c r="BZ3" s="980" t="s">
        <v>126</v>
      </c>
      <c r="CA3" s="980"/>
      <c r="CB3" s="980"/>
      <c r="CC3" s="980"/>
      <c r="CD3" s="980"/>
      <c r="CE3" s="980"/>
      <c r="CF3" s="979" t="s">
        <v>129</v>
      </c>
      <c r="CG3" s="979"/>
      <c r="CH3" s="979"/>
      <c r="CI3" s="979"/>
      <c r="CJ3" s="979"/>
      <c r="CK3" s="979"/>
      <c r="CL3" s="979"/>
      <c r="CM3" s="985"/>
      <c r="CO3" s="995" t="s">
        <v>212</v>
      </c>
      <c r="CP3" s="996"/>
      <c r="CQ3" s="993" t="s">
        <v>213</v>
      </c>
      <c r="CR3" s="993"/>
      <c r="CS3" s="993" t="s">
        <v>214</v>
      </c>
      <c r="CT3" s="993"/>
      <c r="CU3" s="992" t="s">
        <v>132</v>
      </c>
      <c r="CV3" s="992"/>
      <c r="CW3" s="992" t="s">
        <v>215</v>
      </c>
      <c r="CX3" s="992"/>
      <c r="CY3" s="992" t="s">
        <v>216</v>
      </c>
      <c r="CZ3" s="992"/>
      <c r="DA3" s="992" t="s">
        <v>217</v>
      </c>
      <c r="DB3" s="992"/>
      <c r="DC3" s="993" t="s">
        <v>220</v>
      </c>
      <c r="DD3" s="993"/>
      <c r="DE3" s="993" t="s">
        <v>219</v>
      </c>
      <c r="DF3" s="994"/>
      <c r="DG3" s="114"/>
      <c r="DH3" s="1000" t="s">
        <v>226</v>
      </c>
      <c r="DI3" s="1000"/>
    </row>
    <row r="4" spans="1:113" ht="84" thickBot="1">
      <c r="A4" s="82" t="s">
        <v>5</v>
      </c>
      <c r="B4" s="82" t="s">
        <v>2</v>
      </c>
      <c r="C4" s="82" t="s">
        <v>3</v>
      </c>
      <c r="D4" s="82" t="s">
        <v>4</v>
      </c>
      <c r="E4" s="82" t="s">
        <v>5</v>
      </c>
      <c r="F4" s="83" t="s">
        <v>6</v>
      </c>
      <c r="G4" s="139" t="s">
        <v>7</v>
      </c>
      <c r="H4" s="139" t="s">
        <v>8</v>
      </c>
      <c r="I4" s="139" t="s">
        <v>9</v>
      </c>
      <c r="J4" s="140" t="s">
        <v>10</v>
      </c>
      <c r="K4" s="140" t="s">
        <v>11</v>
      </c>
      <c r="L4" s="140" t="s">
        <v>12</v>
      </c>
      <c r="M4" s="140" t="s">
        <v>13</v>
      </c>
      <c r="N4" s="141" t="s">
        <v>14</v>
      </c>
      <c r="O4" s="142"/>
      <c r="P4" s="143" t="s">
        <v>207</v>
      </c>
      <c r="Q4" s="87" t="s">
        <v>204</v>
      </c>
      <c r="R4" s="89" t="s">
        <v>206</v>
      </c>
      <c r="S4" s="144"/>
      <c r="T4" s="145" t="s">
        <v>224</v>
      </c>
      <c r="U4" s="146" t="s">
        <v>130</v>
      </c>
      <c r="V4" s="146" t="s">
        <v>131</v>
      </c>
      <c r="W4" s="146" t="s">
        <v>144</v>
      </c>
      <c r="X4" s="146" t="s">
        <v>145</v>
      </c>
      <c r="Y4" s="146" t="s">
        <v>133</v>
      </c>
      <c r="Z4" s="146" t="s">
        <v>132</v>
      </c>
      <c r="AA4" s="146" t="s">
        <v>148</v>
      </c>
      <c r="AB4" s="146" t="s">
        <v>149</v>
      </c>
      <c r="AC4" s="146" t="s">
        <v>208</v>
      </c>
      <c r="AD4" s="146" t="s">
        <v>209</v>
      </c>
      <c r="AE4" s="146" t="s">
        <v>210</v>
      </c>
      <c r="AF4" s="146" t="s">
        <v>211</v>
      </c>
      <c r="AG4" s="147" t="s">
        <v>146</v>
      </c>
      <c r="AH4" s="148" t="s">
        <v>151</v>
      </c>
      <c r="AI4" s="148" t="s">
        <v>152</v>
      </c>
      <c r="AJ4" s="149" t="s">
        <v>139</v>
      </c>
      <c r="AK4" s="149" t="s">
        <v>140</v>
      </c>
      <c r="AL4" s="150" t="s">
        <v>141</v>
      </c>
      <c r="AM4" s="144"/>
      <c r="AN4" s="151" t="s">
        <v>157</v>
      </c>
      <c r="AO4" s="145" t="s">
        <v>158</v>
      </c>
      <c r="AP4" s="145" t="s">
        <v>224</v>
      </c>
      <c r="AQ4" s="145" t="s">
        <v>138</v>
      </c>
      <c r="AR4" s="146" t="s">
        <v>130</v>
      </c>
      <c r="AS4" s="146" t="s">
        <v>131</v>
      </c>
      <c r="AT4" s="146" t="s">
        <v>144</v>
      </c>
      <c r="AU4" s="146" t="s">
        <v>145</v>
      </c>
      <c r="AV4" s="146" t="s">
        <v>133</v>
      </c>
      <c r="AW4" s="146" t="s">
        <v>132</v>
      </c>
      <c r="AX4" s="146" t="s">
        <v>148</v>
      </c>
      <c r="AY4" s="146" t="s">
        <v>149</v>
      </c>
      <c r="AZ4" s="146" t="s">
        <v>208</v>
      </c>
      <c r="BA4" s="146" t="s">
        <v>209</v>
      </c>
      <c r="BB4" s="146" t="s">
        <v>210</v>
      </c>
      <c r="BC4" s="146" t="s">
        <v>211</v>
      </c>
      <c r="BD4" s="152" t="s">
        <v>136</v>
      </c>
      <c r="BE4" s="153" t="s">
        <v>134</v>
      </c>
      <c r="BF4" s="153" t="s">
        <v>135</v>
      </c>
      <c r="BG4" s="153" t="s">
        <v>137</v>
      </c>
      <c r="BH4" s="153" t="s">
        <v>147</v>
      </c>
      <c r="BI4" s="147" t="s">
        <v>146</v>
      </c>
      <c r="BJ4" s="149" t="s">
        <v>150</v>
      </c>
      <c r="BK4" s="154"/>
      <c r="BL4" s="145" t="s">
        <v>224</v>
      </c>
      <c r="BM4" s="146" t="s">
        <v>130</v>
      </c>
      <c r="BN4" s="146" t="s">
        <v>131</v>
      </c>
      <c r="BO4" s="146" t="s">
        <v>144</v>
      </c>
      <c r="BP4" s="146" t="s">
        <v>145</v>
      </c>
      <c r="BQ4" s="146" t="s">
        <v>133</v>
      </c>
      <c r="BR4" s="146" t="s">
        <v>132</v>
      </c>
      <c r="BS4" s="149" t="s">
        <v>146</v>
      </c>
      <c r="BT4" s="148" t="s">
        <v>151</v>
      </c>
      <c r="BU4" s="148" t="s">
        <v>152</v>
      </c>
      <c r="BV4" s="155"/>
      <c r="BW4" s="156" t="s">
        <v>223</v>
      </c>
      <c r="BX4" s="145" t="s">
        <v>224</v>
      </c>
      <c r="BY4" s="145" t="s">
        <v>138</v>
      </c>
      <c r="BZ4" s="146" t="s">
        <v>130</v>
      </c>
      <c r="CA4" s="146" t="s">
        <v>131</v>
      </c>
      <c r="CB4" s="146" t="s">
        <v>144</v>
      </c>
      <c r="CC4" s="146" t="s">
        <v>145</v>
      </c>
      <c r="CD4" s="146" t="s">
        <v>133</v>
      </c>
      <c r="CE4" s="146" t="s">
        <v>132</v>
      </c>
      <c r="CF4" s="149" t="s">
        <v>146</v>
      </c>
      <c r="CG4" s="149" t="s">
        <v>150</v>
      </c>
      <c r="CH4" s="149" t="s">
        <v>153</v>
      </c>
      <c r="CI4" s="149" t="s">
        <v>154</v>
      </c>
      <c r="CJ4" s="149" t="s">
        <v>155</v>
      </c>
      <c r="CK4" s="149" t="s">
        <v>142</v>
      </c>
      <c r="CL4" s="149" t="s">
        <v>143</v>
      </c>
      <c r="CM4" s="150" t="s">
        <v>156</v>
      </c>
      <c r="CO4" s="157" t="s">
        <v>221</v>
      </c>
      <c r="CP4" s="158" t="s">
        <v>218</v>
      </c>
      <c r="CQ4" s="158" t="s">
        <v>221</v>
      </c>
      <c r="CR4" s="158" t="s">
        <v>218</v>
      </c>
      <c r="CS4" s="158" t="s">
        <v>221</v>
      </c>
      <c r="CT4" s="158" t="s">
        <v>218</v>
      </c>
      <c r="CU4" s="158" t="s">
        <v>221</v>
      </c>
      <c r="CV4" s="158" t="s">
        <v>218</v>
      </c>
      <c r="CW4" s="158" t="s">
        <v>221</v>
      </c>
      <c r="CX4" s="158" t="s">
        <v>218</v>
      </c>
      <c r="CY4" s="158" t="s">
        <v>221</v>
      </c>
      <c r="CZ4" s="158" t="s">
        <v>218</v>
      </c>
      <c r="DA4" s="158" t="s">
        <v>221</v>
      </c>
      <c r="DB4" s="158" t="s">
        <v>218</v>
      </c>
      <c r="DC4" s="158" t="s">
        <v>221</v>
      </c>
      <c r="DD4" s="158" t="s">
        <v>218</v>
      </c>
      <c r="DE4" s="158" t="s">
        <v>221</v>
      </c>
      <c r="DF4" s="159" t="s">
        <v>218</v>
      </c>
      <c r="DG4" s="114"/>
      <c r="DH4" s="114"/>
    </row>
    <row r="5" spans="1:113" s="183" customFormat="1" ht="16" thickBot="1">
      <c r="A5" s="160" t="s">
        <v>18</v>
      </c>
      <c r="B5" s="957" t="s">
        <v>15</v>
      </c>
      <c r="C5" s="960" t="s">
        <v>16</v>
      </c>
      <c r="D5" s="161" t="s">
        <v>17</v>
      </c>
      <c r="E5" s="161" t="s">
        <v>18</v>
      </c>
      <c r="F5" s="162">
        <v>279.73</v>
      </c>
      <c r="G5" s="163">
        <v>25.530000686645501</v>
      </c>
      <c r="H5" s="163">
        <v>28.659999847412099</v>
      </c>
      <c r="I5" s="163">
        <v>37.650001525878899</v>
      </c>
      <c r="J5" s="163">
        <v>1.7681195487614101</v>
      </c>
      <c r="K5" s="163">
        <v>1.710272</v>
      </c>
      <c r="L5" s="163">
        <v>2.6141283378616902</v>
      </c>
      <c r="M5" s="163">
        <v>2.5679074236902499</v>
      </c>
      <c r="N5" s="164">
        <v>1.6486879999999999</v>
      </c>
      <c r="O5" s="161" t="s">
        <v>18</v>
      </c>
      <c r="P5" s="165" t="s">
        <v>167</v>
      </c>
      <c r="Q5" s="166" t="s">
        <v>174</v>
      </c>
      <c r="R5" s="167" t="s">
        <v>20</v>
      </c>
      <c r="S5" s="168"/>
      <c r="T5" s="169">
        <v>2.5107133114785967</v>
      </c>
      <c r="U5" s="170">
        <v>1.5110333333333335</v>
      </c>
      <c r="V5" s="171">
        <v>1.4744275690513546</v>
      </c>
      <c r="W5" s="171">
        <v>6.2283333333333336E-2</v>
      </c>
      <c r="X5" s="171">
        <v>5.4933333333333334E-2</v>
      </c>
      <c r="Y5" s="171">
        <v>2.0619000000000001</v>
      </c>
      <c r="Z5" s="171">
        <v>1.0248490526247582</v>
      </c>
      <c r="AA5" s="171">
        <v>1.5110969999999999</v>
      </c>
      <c r="AB5" s="171">
        <v>1.488599</v>
      </c>
      <c r="AC5" s="171">
        <f>AA5</f>
        <v>1.5110969999999999</v>
      </c>
      <c r="AD5" s="171">
        <f>AB5^2/AA5</f>
        <v>1.4664359619541303</v>
      </c>
      <c r="AE5" s="171">
        <f>AC5/AD5</f>
        <v>1.0304554983678631</v>
      </c>
      <c r="AF5" s="172">
        <v>27.375</v>
      </c>
      <c r="AG5" s="173">
        <v>4528.583333333333</v>
      </c>
      <c r="AH5" s="173">
        <v>2411.3000000000002</v>
      </c>
      <c r="AI5" s="173">
        <v>2943.22</v>
      </c>
      <c r="AJ5" s="173">
        <v>2445.3649999999998</v>
      </c>
      <c r="AK5" s="173">
        <v>2927.62</v>
      </c>
      <c r="AL5" s="174">
        <f>(AK5^2-AJ5^2)/(2*AJ5^2)</f>
        <v>0.2166581286398632</v>
      </c>
      <c r="AM5" s="175"/>
      <c r="AN5" s="176">
        <v>3.7037037037037033</v>
      </c>
      <c r="AO5" s="171">
        <v>9.7999793438220664</v>
      </c>
      <c r="AP5" s="171">
        <v>2.5025028915273899</v>
      </c>
      <c r="AQ5" s="171">
        <v>2.7743928142393277</v>
      </c>
      <c r="AR5" s="170">
        <v>1.7220999999999997</v>
      </c>
      <c r="AS5" s="171">
        <v>1.68668398466988</v>
      </c>
      <c r="AT5" s="171">
        <v>6.7266666666666669E-2</v>
      </c>
      <c r="AU5" s="171">
        <v>6.8599999999999994E-2</v>
      </c>
      <c r="AV5" s="171">
        <v>2.5797833333333333</v>
      </c>
      <c r="AW5" s="171">
        <v>1.0209974219545646</v>
      </c>
      <c r="AX5" s="171"/>
      <c r="AY5" s="171"/>
      <c r="AZ5" s="171"/>
      <c r="BA5" s="171"/>
      <c r="BB5" s="171"/>
      <c r="BC5" s="177"/>
      <c r="BD5" s="178">
        <v>20.216516014082579</v>
      </c>
      <c r="BE5" s="173">
        <v>36.832793851018344</v>
      </c>
      <c r="BF5" s="179">
        <v>0.54887272727272729</v>
      </c>
      <c r="BG5" s="173">
        <v>22.555000000000003</v>
      </c>
      <c r="BH5" s="180">
        <v>10.5</v>
      </c>
      <c r="BI5" s="173">
        <v>4783.8633333333337</v>
      </c>
      <c r="BJ5" s="181">
        <v>2605.8866666666668</v>
      </c>
      <c r="BK5" s="173"/>
      <c r="BL5" s="169">
        <v>2.4762246114795263</v>
      </c>
      <c r="BM5" s="170">
        <v>1.4857</v>
      </c>
      <c r="BN5" s="171">
        <v>1.4125239432590693</v>
      </c>
      <c r="BO5" s="171">
        <v>6.1333333333333337E-2</v>
      </c>
      <c r="BP5" s="171">
        <v>6.3600000000000004E-2</v>
      </c>
      <c r="BQ5" s="171">
        <v>2.0644499999999999</v>
      </c>
      <c r="BR5" s="177">
        <v>1.0518051797211267</v>
      </c>
      <c r="BS5" s="178">
        <v>4125.8033333333333</v>
      </c>
      <c r="BT5" s="173">
        <v>2042.02</v>
      </c>
      <c r="BU5" s="173">
        <v>2431.94</v>
      </c>
      <c r="BV5" s="173"/>
      <c r="BW5" s="182">
        <v>11.52578599618638</v>
      </c>
      <c r="BX5" s="171">
        <v>2.4991008673673019</v>
      </c>
      <c r="BY5" s="171">
        <v>2.8246658029192324</v>
      </c>
      <c r="BZ5" s="170">
        <v>1.6682999999999997</v>
      </c>
      <c r="CA5" s="171">
        <v>1.5488836941464035</v>
      </c>
      <c r="CB5" s="171">
        <v>5.5649999999999998E-2</v>
      </c>
      <c r="CC5" s="171">
        <v>6.9949999999999998E-2</v>
      </c>
      <c r="CD5" s="171">
        <v>2.4111499999999997</v>
      </c>
      <c r="CE5" s="177">
        <v>1.0770983039623301</v>
      </c>
      <c r="CF5" s="178">
        <v>4471.2733333333335</v>
      </c>
      <c r="CG5" s="181">
        <v>2398.16</v>
      </c>
      <c r="CH5" s="168"/>
      <c r="CI5" s="168"/>
      <c r="CJ5" s="179"/>
      <c r="CK5" s="168"/>
      <c r="CL5" s="168"/>
      <c r="CM5" s="174"/>
      <c r="CO5" s="184"/>
      <c r="CP5" s="185"/>
      <c r="CQ5" s="186"/>
      <c r="CR5" s="185"/>
      <c r="CS5" s="186"/>
      <c r="CT5" s="187"/>
      <c r="CU5" s="186"/>
      <c r="CV5" s="185"/>
      <c r="CW5" s="186"/>
      <c r="CX5" s="185"/>
      <c r="CY5" s="186"/>
      <c r="CZ5" s="185"/>
      <c r="DA5" s="186"/>
      <c r="DB5" s="185"/>
      <c r="DC5" s="186"/>
      <c r="DD5" s="185"/>
      <c r="DE5" s="186"/>
      <c r="DF5" s="188"/>
      <c r="DG5" s="189"/>
      <c r="DH5" s="114">
        <v>0</v>
      </c>
      <c r="DI5">
        <f>6.2522*EXP(-0.054*DH5)</f>
        <v>6.2522000000000002</v>
      </c>
    </row>
    <row r="6" spans="1:113" ht="16" thickBot="1">
      <c r="A6" s="190" t="s">
        <v>19</v>
      </c>
      <c r="B6" s="958"/>
      <c r="C6" s="961"/>
      <c r="D6" s="2" t="s">
        <v>17</v>
      </c>
      <c r="E6" s="2" t="s">
        <v>19</v>
      </c>
      <c r="F6" s="6">
        <v>280.04000000000002</v>
      </c>
      <c r="G6" s="7">
        <v>25.540000915527301</v>
      </c>
      <c r="H6" s="7">
        <v>26</v>
      </c>
      <c r="I6" s="7">
        <v>33.319999694824197</v>
      </c>
      <c r="J6" s="7">
        <v>2.78732152400358</v>
      </c>
      <c r="K6" s="7">
        <v>2.3662679999999998</v>
      </c>
      <c r="L6" s="7">
        <v>2.5756607053973699</v>
      </c>
      <c r="M6" s="7">
        <v>2.5038687601705201</v>
      </c>
      <c r="N6" s="8">
        <v>2.2523840000000002</v>
      </c>
      <c r="O6" s="2" t="s">
        <v>19</v>
      </c>
      <c r="P6" s="86" t="s">
        <v>168</v>
      </c>
      <c r="Q6" s="91" t="s">
        <v>169</v>
      </c>
      <c r="R6" s="167" t="s">
        <v>20</v>
      </c>
      <c r="S6" s="13"/>
      <c r="T6" s="68">
        <v>2.4559869687350058</v>
      </c>
      <c r="U6" s="52">
        <v>1.3566499999999999</v>
      </c>
      <c r="V6" s="40">
        <v>1.4123312616002113</v>
      </c>
      <c r="W6" s="40">
        <v>0.15661666666666668</v>
      </c>
      <c r="X6" s="40">
        <v>0.11066666666666666</v>
      </c>
      <c r="Y6" s="40">
        <v>2.0574833333333333</v>
      </c>
      <c r="Z6" s="40">
        <v>0.96101444557820148</v>
      </c>
      <c r="AA6" s="40"/>
      <c r="AB6" s="40"/>
      <c r="AC6" s="40"/>
      <c r="AD6" s="40"/>
      <c r="AE6" s="40"/>
      <c r="AF6" s="53"/>
      <c r="AG6" s="41">
        <v>4022.396666666667</v>
      </c>
      <c r="AH6" s="41">
        <v>2299.42</v>
      </c>
      <c r="AI6" s="41">
        <v>2364.86</v>
      </c>
      <c r="AJ6" s="13"/>
      <c r="AK6" s="41"/>
      <c r="AL6" s="43"/>
      <c r="AM6" s="57"/>
      <c r="AN6" s="54">
        <v>6.1709978801915675</v>
      </c>
      <c r="AO6" s="57">
        <v>12.346385973372316</v>
      </c>
      <c r="AP6" s="40">
        <v>2.407310639654562</v>
      </c>
      <c r="AQ6" s="40">
        <v>2.7463906267724019</v>
      </c>
      <c r="AR6" s="52">
        <v>1.6784500000000002</v>
      </c>
      <c r="AS6" s="40">
        <v>1.6327651717358278</v>
      </c>
      <c r="AT6" s="40">
        <v>8.7650000000000006E-2</v>
      </c>
      <c r="AU6" s="40">
        <v>8.45775E-2</v>
      </c>
      <c r="AV6" s="40">
        <v>2.7606625000000005</v>
      </c>
      <c r="AW6" s="40">
        <v>1.0279800359874187</v>
      </c>
      <c r="AX6" s="40"/>
      <c r="AY6" s="40"/>
      <c r="AZ6" s="40"/>
      <c r="BA6" s="40"/>
      <c r="BB6" s="40"/>
      <c r="BC6" s="61"/>
      <c r="BD6" s="62">
        <v>13.478152861150544</v>
      </c>
      <c r="BE6" s="41">
        <v>24.556062255309392</v>
      </c>
      <c r="BF6" s="41"/>
      <c r="BG6" s="42"/>
      <c r="BH6" s="63"/>
      <c r="BI6" s="41">
        <v>4317.6433333333334</v>
      </c>
      <c r="BJ6" s="56">
        <v>2222.7533333333336</v>
      </c>
      <c r="BK6" s="42"/>
      <c r="BL6" s="68">
        <v>2.4597395275937792</v>
      </c>
      <c r="BM6" s="52">
        <v>1.3427083333333334</v>
      </c>
      <c r="BN6" s="40">
        <v>1.37700795965865</v>
      </c>
      <c r="BO6" s="40">
        <v>0.15395833333333334</v>
      </c>
      <c r="BP6" s="40">
        <v>8.3025000000000002E-2</v>
      </c>
      <c r="BQ6" s="40">
        <v>2.1608499999999999</v>
      </c>
      <c r="BR6" s="61">
        <v>0.97509119240398634</v>
      </c>
      <c r="BS6" s="62">
        <v>3179.6633333333334</v>
      </c>
      <c r="BT6" s="41">
        <v>2036.16</v>
      </c>
      <c r="BU6" s="41">
        <v>1762.34</v>
      </c>
      <c r="BV6" s="41"/>
      <c r="BW6" s="39">
        <v>13.905411315653449</v>
      </c>
      <c r="BX6" s="40">
        <v>2.4377229811935908</v>
      </c>
      <c r="BY6" s="40">
        <v>2.8314473864683323</v>
      </c>
      <c r="BZ6" s="52">
        <v>1.6392500000000003</v>
      </c>
      <c r="CA6" s="40">
        <v>1.5831713290291962</v>
      </c>
      <c r="CB6" s="40">
        <v>0.20856666666666671</v>
      </c>
      <c r="CC6" s="40">
        <v>8.8150000000000006E-2</v>
      </c>
      <c r="CD6" s="40">
        <v>2.4798999999999998</v>
      </c>
      <c r="CE6" s="61">
        <v>1.0354217322803538</v>
      </c>
      <c r="CF6" s="62">
        <v>3914.1133333333332</v>
      </c>
      <c r="CG6" s="56">
        <v>2076.0733333333337</v>
      </c>
      <c r="CH6" s="13"/>
      <c r="CI6" s="13"/>
      <c r="CJ6" s="55"/>
      <c r="CK6" s="13"/>
      <c r="CL6" s="13"/>
      <c r="CM6" s="43"/>
      <c r="CO6" s="120"/>
      <c r="CP6" s="127"/>
      <c r="CQ6" s="126"/>
      <c r="CR6" s="127"/>
      <c r="CS6" s="126"/>
      <c r="CT6" s="121"/>
      <c r="CU6" s="126"/>
      <c r="CV6" s="127"/>
      <c r="CW6" s="126"/>
      <c r="CX6" s="127"/>
      <c r="CY6" s="126"/>
      <c r="CZ6" s="127"/>
      <c r="DA6" s="126"/>
      <c r="DB6" s="127"/>
      <c r="DC6" s="126"/>
      <c r="DD6" s="127"/>
      <c r="DE6" s="126"/>
      <c r="DF6" s="122"/>
      <c r="DG6" s="114"/>
      <c r="DH6" s="114">
        <v>1</v>
      </c>
      <c r="DI6">
        <f t="shared" ref="DI6:DI25" si="0">6.2522*EXP(-0.054*DH6)</f>
        <v>5.9235350162705434</v>
      </c>
    </row>
    <row r="7" spans="1:113" ht="16" thickBot="1">
      <c r="A7" s="191" t="s">
        <v>21</v>
      </c>
      <c r="B7" s="958"/>
      <c r="C7" s="1007"/>
      <c r="D7" s="84" t="s">
        <v>20</v>
      </c>
      <c r="E7" s="84" t="s">
        <v>21</v>
      </c>
      <c r="F7" s="192">
        <v>472.05</v>
      </c>
      <c r="G7" s="193">
        <v>25.610000610351499</v>
      </c>
      <c r="H7" s="193">
        <v>26.7399997711181</v>
      </c>
      <c r="I7" s="193">
        <v>35.950000762939403</v>
      </c>
      <c r="J7" s="193">
        <v>2.6629760662530502</v>
      </c>
      <c r="K7" s="193">
        <v>4.1318929999999997E-2</v>
      </c>
      <c r="L7" s="193">
        <v>2.6837830858164899</v>
      </c>
      <c r="M7" s="193">
        <v>2.6123145845710498</v>
      </c>
      <c r="N7" s="194">
        <v>2.7328990000000001E-2</v>
      </c>
      <c r="O7" s="84" t="s">
        <v>21</v>
      </c>
      <c r="P7" s="195" t="s">
        <v>167</v>
      </c>
      <c r="Q7" s="91" t="s">
        <v>174</v>
      </c>
      <c r="R7" s="167" t="s">
        <v>20</v>
      </c>
      <c r="S7" s="13"/>
      <c r="T7" s="68">
        <v>2.6147980803055537</v>
      </c>
      <c r="U7" s="52">
        <v>1.3535000000000001</v>
      </c>
      <c r="V7" s="40">
        <v>1.3009866812073032</v>
      </c>
      <c r="W7" s="40">
        <v>5.2116666666666658E-2</v>
      </c>
      <c r="X7" s="40">
        <v>6.4100000000000004E-2</v>
      </c>
      <c r="Y7" s="40">
        <v>2.1716833333333332</v>
      </c>
      <c r="Z7" s="40">
        <v>1.04045936774778</v>
      </c>
      <c r="AA7" s="40"/>
      <c r="AB7" s="40"/>
      <c r="AC7" s="40"/>
      <c r="AD7" s="40"/>
      <c r="AE7" s="40"/>
      <c r="AF7" s="53"/>
      <c r="AG7" s="41">
        <v>4226.6933333333327</v>
      </c>
      <c r="AH7" s="41">
        <v>2541.41</v>
      </c>
      <c r="AI7" s="41">
        <v>2825.35</v>
      </c>
      <c r="AJ7" s="41"/>
      <c r="AK7" s="41"/>
      <c r="AL7" s="43"/>
      <c r="AM7" s="57"/>
      <c r="AN7" s="54">
        <v>2.4352651048088778</v>
      </c>
      <c r="AO7" s="40">
        <v>9.8295159962182002</v>
      </c>
      <c r="AP7" s="40">
        <v>2.604454743012214</v>
      </c>
      <c r="AQ7" s="40">
        <v>2.888367265393609</v>
      </c>
      <c r="AR7" s="52">
        <v>1.5694833333333333</v>
      </c>
      <c r="AS7" s="40">
        <v>1.5166194696503097</v>
      </c>
      <c r="AT7" s="40">
        <v>3.2199999999999999E-2</v>
      </c>
      <c r="AU7" s="40">
        <v>4.6412500000000009E-2</v>
      </c>
      <c r="AV7" s="40">
        <v>2.693316666666667</v>
      </c>
      <c r="AW7" s="40">
        <v>1.0348563794286596</v>
      </c>
      <c r="AX7" s="40"/>
      <c r="AY7" s="40"/>
      <c r="AZ7" s="40"/>
      <c r="BA7" s="40"/>
      <c r="BB7" s="40"/>
      <c r="BC7" s="61"/>
      <c r="BD7" s="62">
        <v>51.614574330264148</v>
      </c>
      <c r="BE7" s="41">
        <v>94.037418449865115</v>
      </c>
      <c r="BF7" s="41"/>
      <c r="BG7" s="42"/>
      <c r="BH7" s="63"/>
      <c r="BI7" s="41">
        <v>4720.32</v>
      </c>
      <c r="BJ7" s="110">
        <v>2433.6566666666663</v>
      </c>
      <c r="BK7" s="42"/>
      <c r="BL7" s="68">
        <v>2.5954590664465913</v>
      </c>
      <c r="BM7" s="52">
        <v>1.2811833333333333</v>
      </c>
      <c r="BN7" s="40">
        <v>1.2667906501368094</v>
      </c>
      <c r="BO7" s="40">
        <v>7.5183333333333338E-2</v>
      </c>
      <c r="BP7" s="40">
        <v>4.2383333333333335E-2</v>
      </c>
      <c r="BQ7" s="40">
        <v>2.2105333333333332</v>
      </c>
      <c r="BR7" s="61">
        <v>1.0113615325428631</v>
      </c>
      <c r="BS7" s="62">
        <v>3657.74</v>
      </c>
      <c r="BT7" s="41">
        <v>2207.5500000000002</v>
      </c>
      <c r="BU7" s="41">
        <v>2169.58</v>
      </c>
      <c r="BV7" s="41"/>
      <c r="BW7" s="39">
        <v>10.294660022756705</v>
      </c>
      <c r="BX7" s="40">
        <v>2.5986417330403726</v>
      </c>
      <c r="BY7" s="40">
        <v>2.8968640369677026</v>
      </c>
      <c r="BZ7" s="52">
        <v>1.5100666666666669</v>
      </c>
      <c r="CA7" s="40">
        <v>1.4259712641458069</v>
      </c>
      <c r="CB7" s="40">
        <v>4.8166666666666663E-2</v>
      </c>
      <c r="CC7" s="40">
        <v>5.6100000000000004E-2</v>
      </c>
      <c r="CD7" s="40">
        <v>2.3950333333333336</v>
      </c>
      <c r="CE7" s="61">
        <v>1.0589741214534469</v>
      </c>
      <c r="CF7" s="62">
        <v>4169.7466666666669</v>
      </c>
      <c r="CG7" s="110">
        <v>2169.8733333333334</v>
      </c>
      <c r="CH7" s="13"/>
      <c r="CI7" s="13"/>
      <c r="CJ7" s="55"/>
      <c r="CK7" s="13"/>
      <c r="CL7" s="13"/>
      <c r="CM7" s="43"/>
      <c r="CO7" s="120">
        <v>3.48</v>
      </c>
      <c r="CP7" s="127">
        <v>1.51</v>
      </c>
      <c r="CQ7" s="126">
        <v>8.09</v>
      </c>
      <c r="CR7" s="127">
        <v>0.39</v>
      </c>
      <c r="CS7" s="126">
        <v>22.73</v>
      </c>
      <c r="CT7" s="121">
        <v>0.61</v>
      </c>
      <c r="CU7" s="126">
        <v>0.63</v>
      </c>
      <c r="CV7" s="127">
        <v>0.1</v>
      </c>
      <c r="CW7" s="126">
        <v>6.04</v>
      </c>
      <c r="CX7" s="127">
        <v>0.38</v>
      </c>
      <c r="CY7" s="126">
        <v>1.08</v>
      </c>
      <c r="CZ7" s="127">
        <v>0.11</v>
      </c>
      <c r="DA7" s="126">
        <v>9.3000000000000007</v>
      </c>
      <c r="DB7" s="127">
        <v>0.65</v>
      </c>
      <c r="DC7" s="126">
        <v>0.65</v>
      </c>
      <c r="DD7" s="127">
        <v>0.19</v>
      </c>
      <c r="DE7" s="126">
        <v>48</v>
      </c>
      <c r="DF7" s="122">
        <v>2.08</v>
      </c>
      <c r="DG7" s="114"/>
      <c r="DH7" s="115">
        <v>2</v>
      </c>
      <c r="DI7">
        <f t="shared" si="0"/>
        <v>5.6121472584023655</v>
      </c>
    </row>
    <row r="8" spans="1:113" s="227" customFormat="1" ht="16" thickBot="1">
      <c r="A8" s="196" t="s">
        <v>24</v>
      </c>
      <c r="B8" s="958"/>
      <c r="C8" s="963" t="s">
        <v>22</v>
      </c>
      <c r="D8" s="20" t="s">
        <v>23</v>
      </c>
      <c r="E8" s="20" t="s">
        <v>24</v>
      </c>
      <c r="F8" s="197">
        <v>1354.78</v>
      </c>
      <c r="G8" s="198">
        <v>25.7299995422363</v>
      </c>
      <c r="H8" s="198">
        <v>28.4699993133544</v>
      </c>
      <c r="I8" s="198">
        <v>32.560001373291001</v>
      </c>
      <c r="J8" s="198">
        <v>14.399308399518301</v>
      </c>
      <c r="K8" s="198">
        <v>0.37702140000000001</v>
      </c>
      <c r="L8" s="198">
        <v>2.5738954715664799</v>
      </c>
      <c r="M8" s="198">
        <v>2.2032723247343902</v>
      </c>
      <c r="N8" s="199">
        <v>0.20815349999999999</v>
      </c>
      <c r="O8" s="20" t="s">
        <v>83</v>
      </c>
      <c r="P8" s="200" t="s">
        <v>118</v>
      </c>
      <c r="Q8" s="201" t="s">
        <v>175</v>
      </c>
      <c r="R8" s="202" t="s">
        <v>205</v>
      </c>
      <c r="S8" s="203"/>
      <c r="T8" s="204">
        <v>2.7492796967756816</v>
      </c>
      <c r="U8" s="205">
        <v>2.6860500000000003</v>
      </c>
      <c r="V8" s="206">
        <v>2.3886786038431365</v>
      </c>
      <c r="W8" s="206">
        <v>3.705E-2</v>
      </c>
      <c r="X8" s="206">
        <v>3.7166666666666667E-2</v>
      </c>
      <c r="Y8" s="206">
        <v>2.1694833333333339</v>
      </c>
      <c r="Z8" s="206">
        <v>1.1246381252554736</v>
      </c>
      <c r="AA8" s="206">
        <v>2.6809173999999998</v>
      </c>
      <c r="AB8" s="206">
        <v>2.5081785000000001</v>
      </c>
      <c r="AC8" s="206">
        <f>AA8</f>
        <v>2.6809173999999998</v>
      </c>
      <c r="AD8" s="206">
        <f>AB8^2/AA8</f>
        <v>2.3465696436086585</v>
      </c>
      <c r="AE8" s="206">
        <f>AC8/AD8</f>
        <v>1.1424836280917563</v>
      </c>
      <c r="AF8" s="207">
        <v>-7.6666666666670267</v>
      </c>
      <c r="AG8" s="208">
        <v>5244.2433333333329</v>
      </c>
      <c r="AH8" s="208">
        <v>2897.06</v>
      </c>
      <c r="AI8" s="208">
        <v>2991.1</v>
      </c>
      <c r="AJ8" s="208">
        <v>2880.49</v>
      </c>
      <c r="AK8" s="209">
        <v>3075.6350000000002</v>
      </c>
      <c r="AL8" s="210">
        <f>(AK8^2-AJ8^2)/(2*AJ8^2)</f>
        <v>7.0041992576385423E-2</v>
      </c>
      <c r="AM8" s="211"/>
      <c r="AN8" s="212">
        <v>4.0570633263743909</v>
      </c>
      <c r="AO8" s="206">
        <v>1.7724100614620815</v>
      </c>
      <c r="AP8" s="206">
        <v>2.7029650520807404</v>
      </c>
      <c r="AQ8" s="206">
        <v>2.7517371176183958</v>
      </c>
      <c r="AR8" s="205">
        <v>2.7969499999999998</v>
      </c>
      <c r="AS8" s="206">
        <v>2.3920651520428504</v>
      </c>
      <c r="AT8" s="206">
        <v>5.0912499999999999E-2</v>
      </c>
      <c r="AU8" s="206">
        <v>5.083E-2</v>
      </c>
      <c r="AV8" s="206">
        <v>2.37365</v>
      </c>
      <c r="AW8" s="206">
        <v>1.169261630525144</v>
      </c>
      <c r="AX8" s="206">
        <v>2.7078532499999999</v>
      </c>
      <c r="AY8" s="206">
        <v>2.4593696999999999</v>
      </c>
      <c r="AZ8" s="213">
        <f>AX8</f>
        <v>2.7078532499999999</v>
      </c>
      <c r="BA8" s="206">
        <f>(AY8^2)/AX8</f>
        <v>2.2336880040593372</v>
      </c>
      <c r="BB8" s="206">
        <f>AZ8/BA8</f>
        <v>1.212279085117953</v>
      </c>
      <c r="BC8" s="207">
        <v>11.583333333332973</v>
      </c>
      <c r="BD8" s="214">
        <v>105.40399740214156</v>
      </c>
      <c r="BE8" s="208">
        <v>192.03722860467025</v>
      </c>
      <c r="BF8" s="208"/>
      <c r="BG8" s="215"/>
      <c r="BH8" s="216"/>
      <c r="BI8" s="208">
        <v>5362.5266666666666</v>
      </c>
      <c r="BJ8" s="217">
        <v>2868.5333333333333</v>
      </c>
      <c r="BK8" s="215"/>
      <c r="BL8" s="204">
        <v>2.7678989713789477</v>
      </c>
      <c r="BM8" s="205">
        <v>2.6877000000000004</v>
      </c>
      <c r="BN8" s="206">
        <v>2.2699640337876659</v>
      </c>
      <c r="BO8" s="206">
        <v>4.2233333333333331E-2</v>
      </c>
      <c r="BP8" s="206">
        <v>2.6799999999999997E-2</v>
      </c>
      <c r="BQ8" s="206">
        <v>2.2037666666666667</v>
      </c>
      <c r="BR8" s="218">
        <v>1.184027570478859</v>
      </c>
      <c r="BS8" s="214">
        <v>5175.2</v>
      </c>
      <c r="BT8" s="208">
        <v>3092.38</v>
      </c>
      <c r="BU8" s="208">
        <v>3024.22</v>
      </c>
      <c r="BV8" s="208"/>
      <c r="BW8" s="219">
        <v>0.9558211117146781</v>
      </c>
      <c r="BX8" s="206">
        <v>2.733313639326453</v>
      </c>
      <c r="BY8" s="206">
        <v>2.7596913518859432</v>
      </c>
      <c r="BZ8" s="205">
        <v>2.640916666666667</v>
      </c>
      <c r="CA8" s="206">
        <v>2.4441901192767657</v>
      </c>
      <c r="CB8" s="206">
        <v>5.0316666666666676E-2</v>
      </c>
      <c r="CC8" s="206">
        <v>4.8183333333333335E-2</v>
      </c>
      <c r="CD8" s="206">
        <v>2.3855333333333331</v>
      </c>
      <c r="CE8" s="218">
        <v>1.080487416194986</v>
      </c>
      <c r="CF8" s="214">
        <v>5599.5133333333333</v>
      </c>
      <c r="CG8" s="217">
        <v>2927.5766666666664</v>
      </c>
      <c r="CH8" s="209"/>
      <c r="CI8" s="209"/>
      <c r="CJ8" s="220"/>
      <c r="CK8" s="203"/>
      <c r="CL8" s="203"/>
      <c r="CM8" s="210"/>
      <c r="CN8" s="213"/>
      <c r="CO8" s="221">
        <v>2.44</v>
      </c>
      <c r="CP8" s="222">
        <v>1.75</v>
      </c>
      <c r="CQ8" s="223">
        <v>7.35</v>
      </c>
      <c r="CR8" s="222">
        <v>0.8</v>
      </c>
      <c r="CS8" s="223">
        <v>24.53</v>
      </c>
      <c r="CT8" s="224">
        <v>2.5099999999999998</v>
      </c>
      <c r="CU8" s="223">
        <v>2.4900000000000002</v>
      </c>
      <c r="CV8" s="222">
        <v>0.35</v>
      </c>
      <c r="CW8" s="223">
        <v>3.99</v>
      </c>
      <c r="CX8" s="222">
        <v>2.2000000000000002</v>
      </c>
      <c r="CY8" s="223">
        <v>0.44</v>
      </c>
      <c r="CZ8" s="222">
        <v>7.0000000000000007E-2</v>
      </c>
      <c r="DA8" s="223">
        <v>4.55</v>
      </c>
      <c r="DB8" s="222">
        <v>0.4</v>
      </c>
      <c r="DC8" s="223">
        <v>0.48</v>
      </c>
      <c r="DD8" s="222">
        <v>0.09</v>
      </c>
      <c r="DE8" s="223">
        <v>53.73</v>
      </c>
      <c r="DF8" s="225">
        <v>1.63</v>
      </c>
      <c r="DG8" s="226"/>
      <c r="DH8" s="115">
        <v>3</v>
      </c>
      <c r="DI8">
        <f t="shared" si="0"/>
        <v>5.3171284990264445</v>
      </c>
    </row>
    <row r="9" spans="1:113" s="256" customFormat="1">
      <c r="A9" s="228" t="s">
        <v>25</v>
      </c>
      <c r="B9" s="958"/>
      <c r="C9" s="961"/>
      <c r="D9" s="228" t="s">
        <v>23</v>
      </c>
      <c r="E9" s="228" t="s">
        <v>25</v>
      </c>
      <c r="F9" s="229">
        <v>1355.15</v>
      </c>
      <c r="G9" s="230">
        <v>25.600000381469702</v>
      </c>
      <c r="H9" s="230">
        <v>27.780000686645501</v>
      </c>
      <c r="I9" s="230">
        <v>33.540000915527301</v>
      </c>
      <c r="J9" s="230">
        <v>10.9930208590776</v>
      </c>
      <c r="K9" s="230">
        <v>0.49227959999999998</v>
      </c>
      <c r="L9" s="230">
        <v>2.6401765384935798</v>
      </c>
      <c r="M9" s="230">
        <v>2.3499413809005101</v>
      </c>
      <c r="N9" s="231">
        <v>0.32929599999999998</v>
      </c>
      <c r="O9" s="228" t="s">
        <v>86</v>
      </c>
      <c r="P9" s="232" t="s">
        <v>173</v>
      </c>
      <c r="Q9" s="98" t="s">
        <v>176</v>
      </c>
      <c r="R9" s="108" t="s">
        <v>85</v>
      </c>
      <c r="S9" s="88"/>
      <c r="T9" s="233">
        <v>2.7417923552791601</v>
      </c>
      <c r="U9" s="234">
        <v>2.2137500000000001</v>
      </c>
      <c r="V9" s="235">
        <v>2.1371776309123618</v>
      </c>
      <c r="W9" s="235">
        <v>5.2849999999999994E-2</v>
      </c>
      <c r="X9" s="235">
        <v>5.6649999999999992E-2</v>
      </c>
      <c r="Y9" s="235">
        <v>2.2550499999999998</v>
      </c>
      <c r="Z9" s="235">
        <v>1.0360167029059018</v>
      </c>
      <c r="AA9" s="235">
        <v>2.1944704000000002</v>
      </c>
      <c r="AB9" s="235">
        <v>2.1741006</v>
      </c>
      <c r="AC9" s="235">
        <f>AA9</f>
        <v>2.1944704000000002</v>
      </c>
      <c r="AD9" s="235">
        <f>AB9^2/AA9</f>
        <v>2.1539198792202252</v>
      </c>
      <c r="AE9" s="235">
        <f>AC9/AD9</f>
        <v>1.0188263830846185</v>
      </c>
      <c r="AF9" s="236">
        <v>-78.666666666666998</v>
      </c>
      <c r="AG9" s="237">
        <v>4402.0133333333333</v>
      </c>
      <c r="AH9" s="237">
        <v>2501.88</v>
      </c>
      <c r="AI9" s="237">
        <v>2926.12</v>
      </c>
      <c r="AJ9" s="237">
        <v>2501.8200000000002</v>
      </c>
      <c r="AK9" s="238">
        <v>2988.95</v>
      </c>
      <c r="AL9" s="239">
        <f>(AK9^2-AJ9^2)/(2*AJ9^2)</f>
        <v>0.21366629184735403</v>
      </c>
      <c r="AM9" s="240"/>
      <c r="AN9" s="241">
        <v>5.0359712230215816</v>
      </c>
      <c r="AO9" s="235">
        <v>3.4929511985013582</v>
      </c>
      <c r="AP9" s="235">
        <v>2.6947956302015439</v>
      </c>
      <c r="AQ9" s="235">
        <v>2.7923303672298148</v>
      </c>
      <c r="AR9" s="234">
        <v>2.4002875000000001</v>
      </c>
      <c r="AS9" s="235">
        <v>2.2993123954135695</v>
      </c>
      <c r="AT9" s="235">
        <v>5.2275000000000002E-2</v>
      </c>
      <c r="AU9" s="235">
        <v>5.4012499999999998E-2</v>
      </c>
      <c r="AV9" s="235">
        <v>2.5047500000000005</v>
      </c>
      <c r="AW9" s="235">
        <v>1.0439153482527408</v>
      </c>
      <c r="AX9" s="235"/>
      <c r="AY9" s="235"/>
      <c r="AZ9" s="235"/>
      <c r="BA9" s="235"/>
      <c r="BB9" s="235"/>
      <c r="BC9" s="236"/>
      <c r="BD9" s="242">
        <v>107.16885859505253</v>
      </c>
      <c r="BE9" s="237">
        <v>195.25265743765365</v>
      </c>
      <c r="BF9" s="237"/>
      <c r="BG9" s="243"/>
      <c r="BH9" s="244"/>
      <c r="BI9" s="237">
        <v>5156.97</v>
      </c>
      <c r="BJ9" s="245">
        <v>2805.3433333333328</v>
      </c>
      <c r="BK9" s="243"/>
      <c r="BL9" s="233">
        <v>2.7653335915452253</v>
      </c>
      <c r="BM9" s="234">
        <v>2.18425</v>
      </c>
      <c r="BN9" s="235">
        <v>2.1586918718604156</v>
      </c>
      <c r="BO9" s="235">
        <v>5.8000000000000003E-2</v>
      </c>
      <c r="BP9" s="235">
        <v>6.2283333333333343E-2</v>
      </c>
      <c r="BQ9" s="235">
        <v>2.2757000000000005</v>
      </c>
      <c r="BR9" s="246">
        <v>1.0118396369916183</v>
      </c>
      <c r="BS9" s="242">
        <v>4341.4566666666669</v>
      </c>
      <c r="BT9" s="237">
        <v>2723.97</v>
      </c>
      <c r="BU9" s="237">
        <v>2778.85</v>
      </c>
      <c r="BV9" s="237"/>
      <c r="BW9" s="247">
        <v>2.3515754560530562</v>
      </c>
      <c r="BX9" s="235">
        <v>2.7358618717224696</v>
      </c>
      <c r="BY9" s="235">
        <v>2.8017470681169949</v>
      </c>
      <c r="BZ9" s="234">
        <v>2.328066666666667</v>
      </c>
      <c r="CA9" s="235">
        <v>2.264177776982331</v>
      </c>
      <c r="CB9" s="235">
        <v>5.6916666666666671E-2</v>
      </c>
      <c r="CC9" s="235">
        <v>5.7850000000000006E-2</v>
      </c>
      <c r="CD9" s="235">
        <v>2.3615666666666666</v>
      </c>
      <c r="CE9" s="246">
        <v>1.0282172585270606</v>
      </c>
      <c r="CF9" s="242">
        <v>4719.4233333333332</v>
      </c>
      <c r="CG9" s="245">
        <v>2724.7566666666667</v>
      </c>
      <c r="CH9" s="238"/>
      <c r="CI9" s="238"/>
      <c r="CJ9" s="248"/>
      <c r="CK9" s="88"/>
      <c r="CL9" s="88"/>
      <c r="CM9" s="239"/>
      <c r="CN9" s="249"/>
      <c r="CO9" s="250"/>
      <c r="CP9" s="251"/>
      <c r="CQ9" s="252"/>
      <c r="CR9" s="251"/>
      <c r="CS9" s="252"/>
      <c r="CT9" s="253"/>
      <c r="CU9" s="252"/>
      <c r="CV9" s="251"/>
      <c r="CW9" s="252"/>
      <c r="CX9" s="251"/>
      <c r="CY9" s="252"/>
      <c r="CZ9" s="251"/>
      <c r="DA9" s="252"/>
      <c r="DB9" s="251"/>
      <c r="DC9" s="252"/>
      <c r="DD9" s="251"/>
      <c r="DE9" s="252"/>
      <c r="DF9" s="254"/>
      <c r="DG9" s="255"/>
      <c r="DH9" s="114">
        <v>4</v>
      </c>
      <c r="DI9">
        <f t="shared" si="0"/>
        <v>5.0376182543733696</v>
      </c>
    </row>
    <row r="10" spans="1:113" s="256" customFormat="1">
      <c r="A10" s="257" t="s">
        <v>26</v>
      </c>
      <c r="B10" s="958"/>
      <c r="C10" s="961"/>
      <c r="D10" s="257" t="s">
        <v>23</v>
      </c>
      <c r="E10" s="257" t="s">
        <v>26</v>
      </c>
      <c r="F10" s="258">
        <v>1354</v>
      </c>
      <c r="G10" s="259">
        <v>25.770000457763601</v>
      </c>
      <c r="H10" s="259">
        <v>26.639999389648398</v>
      </c>
      <c r="I10" s="259">
        <v>32.880001068115199</v>
      </c>
      <c r="J10" s="259">
        <v>9.7767964773184097</v>
      </c>
      <c r="K10" s="259">
        <v>0.15994040000000001</v>
      </c>
      <c r="L10" s="259">
        <v>2.6275796417731199</v>
      </c>
      <c r="M10" s="259">
        <v>2.3706865279175098</v>
      </c>
      <c r="N10" s="260">
        <v>8.4334679999999995E-2</v>
      </c>
      <c r="O10" s="257" t="s">
        <v>87</v>
      </c>
      <c r="P10" s="261" t="s">
        <v>173</v>
      </c>
      <c r="Q10" s="98" t="s">
        <v>176</v>
      </c>
      <c r="R10" s="108" t="s">
        <v>85</v>
      </c>
      <c r="S10" s="88"/>
      <c r="T10" s="233">
        <v>2.7418563087829946</v>
      </c>
      <c r="U10" s="234">
        <v>2.2054999999999998</v>
      </c>
      <c r="V10" s="235">
        <v>2.1316862771544276</v>
      </c>
      <c r="W10" s="235">
        <v>8.3666666666666667E-2</v>
      </c>
      <c r="X10" s="235">
        <v>7.7683333333333326E-2</v>
      </c>
      <c r="Y10" s="235">
        <v>2.1345333333333336</v>
      </c>
      <c r="Z10" s="235">
        <v>1.0356565565847307</v>
      </c>
      <c r="AA10" s="235"/>
      <c r="AB10" s="235"/>
      <c r="AC10" s="235"/>
      <c r="AD10" s="235"/>
      <c r="AE10" s="235"/>
      <c r="AF10" s="236"/>
      <c r="AG10" s="237">
        <v>4191.7566666666671</v>
      </c>
      <c r="AH10" s="237">
        <v>2374.6</v>
      </c>
      <c r="AI10" s="237">
        <v>2909.71</v>
      </c>
      <c r="AJ10" s="88"/>
      <c r="AK10" s="237"/>
      <c r="AL10" s="239"/>
      <c r="AM10" s="240"/>
      <c r="AN10" s="241">
        <v>5.4205205420520546</v>
      </c>
      <c r="AO10" s="235">
        <v>6.3211309958861799</v>
      </c>
      <c r="AP10" s="235">
        <v>2.672968189955903</v>
      </c>
      <c r="AQ10" s="235">
        <v>2.8533309788769143</v>
      </c>
      <c r="AR10" s="234">
        <v>2.4446500000000002</v>
      </c>
      <c r="AS10" s="235">
        <v>2.4320712225702033</v>
      </c>
      <c r="AT10" s="235">
        <v>7.5450000000000003E-2</v>
      </c>
      <c r="AU10" s="235">
        <v>6.6049999999999998E-2</v>
      </c>
      <c r="AV10" s="235">
        <v>2.5666125000000002</v>
      </c>
      <c r="AW10" s="235">
        <v>1.005172043200488</v>
      </c>
      <c r="AX10" s="235"/>
      <c r="AY10" s="235"/>
      <c r="AZ10" s="235"/>
      <c r="BA10" s="235"/>
      <c r="BB10" s="235"/>
      <c r="BC10" s="236"/>
      <c r="BD10" s="242">
        <v>63.734921930769282</v>
      </c>
      <c r="BE10" s="237">
        <v>116.11967358527595</v>
      </c>
      <c r="BF10" s="237"/>
      <c r="BG10" s="243"/>
      <c r="BH10" s="244"/>
      <c r="BI10" s="237">
        <v>5008.57</v>
      </c>
      <c r="BJ10" s="245">
        <v>2585.5899999999997</v>
      </c>
      <c r="BK10" s="243"/>
      <c r="BL10" s="233">
        <v>2.7387364634943299</v>
      </c>
      <c r="BM10" s="234">
        <v>2.2106499999999998</v>
      </c>
      <c r="BN10" s="235">
        <v>2.1833017759985127</v>
      </c>
      <c r="BO10" s="235">
        <v>5.698333333333333E-2</v>
      </c>
      <c r="BP10" s="235">
        <v>6.4516666666666667E-2</v>
      </c>
      <c r="BQ10" s="235">
        <v>2.1819666666666668</v>
      </c>
      <c r="BR10" s="246">
        <v>1.0125260851716111</v>
      </c>
      <c r="BS10" s="242">
        <v>3955.2999999999997</v>
      </c>
      <c r="BT10" s="237">
        <v>2219.37</v>
      </c>
      <c r="BU10" s="237">
        <v>2506.41</v>
      </c>
      <c r="BV10" s="237"/>
      <c r="BW10" s="247">
        <v>3.4469025740331025</v>
      </c>
      <c r="BX10" s="235">
        <v>2.7347167942417663</v>
      </c>
      <c r="BY10" s="235">
        <v>2.8323449657724749</v>
      </c>
      <c r="BZ10" s="234">
        <v>2.3452166666666669</v>
      </c>
      <c r="CA10" s="235">
        <v>2.3395201300993267</v>
      </c>
      <c r="CB10" s="235">
        <v>6.0949999999999997E-2</v>
      </c>
      <c r="CC10" s="235">
        <v>5.1833333333333335E-2</v>
      </c>
      <c r="CD10" s="235">
        <v>2.3399666666666668</v>
      </c>
      <c r="CE10" s="246">
        <v>1.0024349166711801</v>
      </c>
      <c r="CF10" s="242">
        <v>4635.583333333333</v>
      </c>
      <c r="CG10" s="245">
        <v>2522.3200000000002</v>
      </c>
      <c r="CH10" s="88"/>
      <c r="CI10" s="88"/>
      <c r="CJ10" s="248"/>
      <c r="CK10" s="88"/>
      <c r="CL10" s="88"/>
      <c r="CM10" s="239"/>
      <c r="CN10" s="249"/>
      <c r="CO10" s="250">
        <v>6.47</v>
      </c>
      <c r="CP10" s="251">
        <v>1.24</v>
      </c>
      <c r="CQ10" s="252">
        <v>6.57</v>
      </c>
      <c r="CR10" s="251">
        <v>0.87</v>
      </c>
      <c r="CS10" s="252">
        <v>20.059999999999999</v>
      </c>
      <c r="CT10" s="253">
        <v>3</v>
      </c>
      <c r="CU10" s="252">
        <v>0.86</v>
      </c>
      <c r="CV10" s="251">
        <v>0.16</v>
      </c>
      <c r="CW10" s="252">
        <v>4.83</v>
      </c>
      <c r="CX10" s="251">
        <v>3.11</v>
      </c>
      <c r="CY10" s="252">
        <v>1.94</v>
      </c>
      <c r="CZ10" s="251">
        <v>0.21</v>
      </c>
      <c r="DA10" s="252">
        <v>8.33</v>
      </c>
      <c r="DB10" s="251">
        <v>0.78</v>
      </c>
      <c r="DC10" s="252">
        <v>0.68</v>
      </c>
      <c r="DD10" s="251">
        <v>0.15</v>
      </c>
      <c r="DE10" s="252">
        <v>50.26</v>
      </c>
      <c r="DF10" s="254">
        <v>1.91</v>
      </c>
      <c r="DG10" s="255"/>
      <c r="DH10" s="114">
        <v>5</v>
      </c>
      <c r="DI10">
        <f t="shared" si="0"/>
        <v>4.7728012744928732</v>
      </c>
    </row>
    <row r="11" spans="1:113" s="256" customFormat="1">
      <c r="A11" s="257" t="s">
        <v>27</v>
      </c>
      <c r="B11" s="958"/>
      <c r="C11" s="961"/>
      <c r="D11" s="257" t="s">
        <v>23</v>
      </c>
      <c r="E11" s="257" t="s">
        <v>27</v>
      </c>
      <c r="F11" s="258">
        <v>1387.14</v>
      </c>
      <c r="G11" s="259">
        <v>25.780000686645501</v>
      </c>
      <c r="H11" s="259">
        <v>26.840000152587798</v>
      </c>
      <c r="I11" s="259">
        <v>32.590000152587798</v>
      </c>
      <c r="J11" s="259">
        <v>10.5773575377908</v>
      </c>
      <c r="K11" s="259">
        <v>0.16207170000000001</v>
      </c>
      <c r="L11" s="259">
        <v>2.6061290865948501</v>
      </c>
      <c r="M11" s="259">
        <v>2.3304694952093499</v>
      </c>
      <c r="N11" s="260">
        <v>8.4288420000000003E-2</v>
      </c>
      <c r="O11" s="257" t="s">
        <v>88</v>
      </c>
      <c r="P11" s="261" t="s">
        <v>199</v>
      </c>
      <c r="Q11" s="98" t="s">
        <v>177</v>
      </c>
      <c r="R11" s="108" t="s">
        <v>85</v>
      </c>
      <c r="S11" s="88"/>
      <c r="T11" s="233">
        <v>2.7175056917064064</v>
      </c>
      <c r="U11" s="234">
        <v>2.1789333333333332</v>
      </c>
      <c r="V11" s="235">
        <v>2.3170974164422322</v>
      </c>
      <c r="W11" s="235">
        <v>6.0749999999999998E-2</v>
      </c>
      <c r="X11" s="235">
        <v>4.4833333333333336E-2</v>
      </c>
      <c r="Y11" s="235">
        <v>2.2322166666666665</v>
      </c>
      <c r="Z11" s="235">
        <v>0.9403803031083009</v>
      </c>
      <c r="AA11" s="235"/>
      <c r="AB11" s="235"/>
      <c r="AF11" s="236"/>
      <c r="AG11" s="237">
        <v>4206.8533333333335</v>
      </c>
      <c r="AH11" s="237">
        <v>2395.9699999999998</v>
      </c>
      <c r="AI11" s="237">
        <v>2503.42</v>
      </c>
      <c r="AJ11" s="237"/>
      <c r="AK11" s="237"/>
      <c r="AL11" s="239"/>
      <c r="AM11" s="240"/>
      <c r="AN11" s="241">
        <v>7.6955365887785092</v>
      </c>
      <c r="AO11" s="235">
        <v>4.5598309485663728</v>
      </c>
      <c r="AP11" s="235">
        <v>2.6949788198247093</v>
      </c>
      <c r="AQ11" s="235">
        <v>2.8237364273447163</v>
      </c>
      <c r="AR11" s="234">
        <v>2.4347999999999996</v>
      </c>
      <c r="AS11" s="235">
        <v>2.4129160620082879</v>
      </c>
      <c r="AT11" s="235">
        <v>4.8433333333333328E-2</v>
      </c>
      <c r="AU11" s="235">
        <v>6.6116666666666671E-2</v>
      </c>
      <c r="AV11" s="235">
        <v>2.4220000000000002</v>
      </c>
      <c r="AW11" s="235">
        <v>1.0090694982458268</v>
      </c>
      <c r="AX11" s="235"/>
      <c r="AY11" s="235"/>
      <c r="AZ11" s="235"/>
      <c r="BA11" s="235"/>
      <c r="BC11" s="236"/>
      <c r="BD11" s="242">
        <v>69.04109077128652</v>
      </c>
      <c r="BE11" s="237">
        <v>125.78706745795543</v>
      </c>
      <c r="BF11" s="237"/>
      <c r="BG11" s="243"/>
      <c r="BH11" s="244"/>
      <c r="BI11" s="237">
        <v>4842.336666666667</v>
      </c>
      <c r="BJ11" s="245">
        <v>2620.8333333333335</v>
      </c>
      <c r="BK11" s="243"/>
      <c r="BL11" s="233">
        <v>2.7144838393113262</v>
      </c>
      <c r="BM11" s="234">
        <v>2.1614333333333331</v>
      </c>
      <c r="BN11" s="235">
        <v>2.2966511112738974</v>
      </c>
      <c r="BO11" s="235">
        <v>5.6066666666666667E-2</v>
      </c>
      <c r="BP11" s="235">
        <v>5.0766666666666668E-2</v>
      </c>
      <c r="BQ11" s="235">
        <v>2.2004666666666663</v>
      </c>
      <c r="BR11" s="246">
        <v>0.94112393594447075</v>
      </c>
      <c r="BS11" s="242">
        <v>3703.7533333333336</v>
      </c>
      <c r="BT11" s="237">
        <v>2259.36</v>
      </c>
      <c r="BU11" s="237">
        <v>2029.17</v>
      </c>
      <c r="BV11" s="237"/>
      <c r="BW11" s="247">
        <v>4.2651071431745775</v>
      </c>
      <c r="BX11" s="235">
        <v>2.7043796859029614</v>
      </c>
      <c r="BY11" s="235">
        <v>2.8248631248247671</v>
      </c>
      <c r="BZ11" s="234">
        <v>2.3778000000000001</v>
      </c>
      <c r="CA11" s="235">
        <v>2.4104781760217189</v>
      </c>
      <c r="CB11" s="235">
        <v>4.4466666666666661E-2</v>
      </c>
      <c r="CC11" s="235">
        <v>5.3216666666666669E-2</v>
      </c>
      <c r="CD11" s="235">
        <v>2.3077999999999999</v>
      </c>
      <c r="CE11" s="246">
        <v>0.98644328069559573</v>
      </c>
      <c r="CF11" s="242">
        <v>4659.670000000001</v>
      </c>
      <c r="CG11" s="245">
        <v>2597.0733333333333</v>
      </c>
      <c r="CH11" s="88"/>
      <c r="CI11" s="88"/>
      <c r="CJ11" s="248"/>
      <c r="CK11" s="88"/>
      <c r="CL11" s="88"/>
      <c r="CM11" s="239"/>
      <c r="CN11" s="249"/>
      <c r="CO11" s="262"/>
      <c r="CP11" s="263"/>
      <c r="CQ11" s="264"/>
      <c r="CR11" s="263"/>
      <c r="CS11" s="264"/>
      <c r="CT11" s="255"/>
      <c r="CU11" s="264"/>
      <c r="CV11" s="263"/>
      <c r="CW11" s="264"/>
      <c r="CX11" s="263"/>
      <c r="CY11" s="264"/>
      <c r="CZ11" s="263"/>
      <c r="DA11" s="264"/>
      <c r="DB11" s="263"/>
      <c r="DC11" s="264"/>
      <c r="DD11" s="263"/>
      <c r="DE11" s="264"/>
      <c r="DF11" s="265"/>
      <c r="DG11" s="255"/>
      <c r="DH11" s="115">
        <v>6</v>
      </c>
      <c r="DI11">
        <f t="shared" si="0"/>
        <v>4.5219051654072508</v>
      </c>
    </row>
    <row r="12" spans="1:113">
      <c r="A12" s="2" t="s">
        <v>28</v>
      </c>
      <c r="B12" s="958"/>
      <c r="C12" s="961"/>
      <c r="D12" s="2" t="s">
        <v>23</v>
      </c>
      <c r="E12" s="2" t="s">
        <v>28</v>
      </c>
      <c r="F12" s="6">
        <v>1387.5</v>
      </c>
      <c r="G12" s="7">
        <v>25.629999160766602</v>
      </c>
      <c r="H12" s="7">
        <v>27.4699993133544</v>
      </c>
      <c r="I12" s="7">
        <v>33.419998168945298</v>
      </c>
      <c r="J12" s="7">
        <v>10.277476269307201</v>
      </c>
      <c r="K12" s="7">
        <v>0.1161938</v>
      </c>
      <c r="L12" s="7">
        <v>2.6330340983116498</v>
      </c>
      <c r="M12" s="7">
        <v>2.3624246436948999</v>
      </c>
      <c r="N12" s="8">
        <v>5.7984559999999997E-2</v>
      </c>
      <c r="O12" s="2" t="s">
        <v>73</v>
      </c>
      <c r="P12" s="86" t="s">
        <v>172</v>
      </c>
      <c r="Q12" s="97" t="s">
        <v>202</v>
      </c>
      <c r="R12" s="107" t="s">
        <v>23</v>
      </c>
      <c r="S12" s="80"/>
      <c r="T12" s="68">
        <v>2.537853449482113</v>
      </c>
      <c r="U12" s="52">
        <v>2.2923833333333334</v>
      </c>
      <c r="V12" s="40">
        <v>1.9522197631442888</v>
      </c>
      <c r="W12" s="40">
        <v>0.22952499999999998</v>
      </c>
      <c r="X12" s="40">
        <v>0.10753333333333333</v>
      </c>
      <c r="Y12" s="40">
        <v>2.0429083333333331</v>
      </c>
      <c r="Z12" s="40">
        <v>1.178016119217018</v>
      </c>
      <c r="AA12" s="40"/>
      <c r="AB12" s="40"/>
      <c r="AC12" s="40"/>
      <c r="AD12" s="40"/>
      <c r="AE12" s="40"/>
      <c r="AF12" s="53"/>
      <c r="AG12" s="41">
        <v>2894.36</v>
      </c>
      <c r="AH12" s="41">
        <v>1555.34</v>
      </c>
      <c r="AI12" s="41">
        <v>1949.16</v>
      </c>
      <c r="AJ12" s="13"/>
      <c r="AK12" s="41"/>
      <c r="AL12" s="43"/>
      <c r="AM12" s="57"/>
      <c r="AN12" s="58">
        <v>22.953869047619051</v>
      </c>
      <c r="AO12" s="57">
        <v>8.4173820474676155</v>
      </c>
      <c r="AP12" s="57">
        <v>2.3609076699151506</v>
      </c>
      <c r="AQ12" s="40">
        <v>2.5778993030520461</v>
      </c>
      <c r="AR12" s="52">
        <v>2.8706166666666668</v>
      </c>
      <c r="AS12" s="40">
        <v>2.609666262572309</v>
      </c>
      <c r="AT12" s="40">
        <v>7.8850000000000003E-2</v>
      </c>
      <c r="AU12" s="40">
        <v>0.10733333333333334</v>
      </c>
      <c r="AV12" s="40">
        <v>3.1152000000000002</v>
      </c>
      <c r="AW12" s="40">
        <v>1.0999937838170706</v>
      </c>
      <c r="AX12" s="40"/>
      <c r="AY12" s="40"/>
      <c r="AZ12" s="17"/>
      <c r="BA12" s="40"/>
      <c r="BB12" s="40"/>
      <c r="BC12" s="53"/>
      <c r="BD12" s="62"/>
      <c r="BE12" s="41"/>
      <c r="BF12" s="41"/>
      <c r="BG12" s="42"/>
      <c r="BH12" s="63"/>
      <c r="BI12" s="41"/>
      <c r="BJ12" s="56"/>
      <c r="BK12" s="42"/>
      <c r="BL12" s="68"/>
      <c r="BM12" s="52"/>
      <c r="BN12" s="40"/>
      <c r="BO12" s="40"/>
      <c r="BP12" s="40"/>
      <c r="BQ12" s="40"/>
      <c r="BR12" s="61"/>
      <c r="BS12" s="62"/>
      <c r="BT12" s="41"/>
      <c r="BU12" s="41"/>
      <c r="BV12" s="41"/>
      <c r="BW12" s="39"/>
      <c r="BX12" s="40"/>
      <c r="BY12" s="40"/>
      <c r="BZ12" s="65"/>
      <c r="CA12" s="13"/>
      <c r="CB12" s="13"/>
      <c r="CC12" s="13"/>
      <c r="CD12" s="13"/>
      <c r="CE12" s="66"/>
      <c r="CF12" s="62"/>
      <c r="CG12" s="56"/>
      <c r="CH12" s="44"/>
      <c r="CI12" s="44"/>
      <c r="CJ12" s="55"/>
      <c r="CK12" s="44"/>
      <c r="CL12" s="44"/>
      <c r="CM12" s="43"/>
      <c r="CN12" s="25"/>
      <c r="CO12" s="120"/>
      <c r="CP12" s="127"/>
      <c r="CQ12" s="126"/>
      <c r="CR12" s="127"/>
      <c r="CS12" s="126"/>
      <c r="CT12" s="121"/>
      <c r="CU12" s="126"/>
      <c r="CV12" s="127"/>
      <c r="CW12" s="126"/>
      <c r="CX12" s="127"/>
      <c r="CY12" s="126"/>
      <c r="CZ12" s="127"/>
      <c r="DA12" s="126"/>
      <c r="DB12" s="127"/>
      <c r="DC12" s="126"/>
      <c r="DD12" s="127"/>
      <c r="DE12" s="126"/>
      <c r="DF12" s="122"/>
      <c r="DG12" s="114"/>
      <c r="DH12" s="115">
        <v>7</v>
      </c>
      <c r="DI12">
        <f t="shared" si="0"/>
        <v>4.2841981362631545</v>
      </c>
    </row>
    <row r="13" spans="1:113">
      <c r="A13" s="2" t="s">
        <v>29</v>
      </c>
      <c r="B13" s="958"/>
      <c r="C13" s="961"/>
      <c r="D13" s="2" t="s">
        <v>23</v>
      </c>
      <c r="E13" s="2" t="s">
        <v>29</v>
      </c>
      <c r="F13" s="6">
        <v>1387.7</v>
      </c>
      <c r="G13" s="7">
        <v>25.649999618530199</v>
      </c>
      <c r="H13" s="7">
        <v>27.590000152587798</v>
      </c>
      <c r="I13" s="7">
        <v>34.799999237060497</v>
      </c>
      <c r="J13" s="7">
        <v>7.5819843140616197</v>
      </c>
      <c r="K13" s="7">
        <v>8.166706E-2</v>
      </c>
      <c r="L13" s="7">
        <v>2.6458174412750499</v>
      </c>
      <c r="M13" s="7">
        <v>2.4452119778988601</v>
      </c>
      <c r="N13" s="8">
        <v>4.0243630000000002E-2</v>
      </c>
      <c r="O13" s="2" t="s">
        <v>78</v>
      </c>
      <c r="P13" s="86" t="s">
        <v>116</v>
      </c>
      <c r="Q13" s="97" t="s">
        <v>180</v>
      </c>
      <c r="R13" s="107" t="s">
        <v>23</v>
      </c>
      <c r="S13" s="112"/>
      <c r="T13" s="68">
        <v>2.7120331342802642</v>
      </c>
      <c r="U13" s="52">
        <v>2.4242666666666666</v>
      </c>
      <c r="V13" s="40">
        <v>2.8372026674738819</v>
      </c>
      <c r="W13" s="40">
        <v>5.685833333333333E-2</v>
      </c>
      <c r="X13" s="40">
        <v>6.2300000000000001E-2</v>
      </c>
      <c r="Y13" s="40">
        <v>2.2579416666666665</v>
      </c>
      <c r="Z13" s="40">
        <v>0.8545015188676337</v>
      </c>
      <c r="AA13" s="40">
        <v>2.6098072000000001</v>
      </c>
      <c r="AB13" s="40">
        <v>2.3872650000000002</v>
      </c>
      <c r="AC13" s="40">
        <f>AA13</f>
        <v>2.6098072000000001</v>
      </c>
      <c r="AD13" s="40">
        <f>AB13^2/AA13</f>
        <v>2.183699309368524</v>
      </c>
      <c r="AE13" s="40">
        <f>AC13/AD13</f>
        <v>1.1951312109700198</v>
      </c>
      <c r="AF13" s="53">
        <v>-79.208333333333002</v>
      </c>
      <c r="AG13" s="41">
        <v>4506.6833333333334</v>
      </c>
      <c r="AH13" s="41">
        <v>3005.89</v>
      </c>
      <c r="AI13" s="41">
        <v>3041.26</v>
      </c>
      <c r="AJ13" s="41">
        <v>2971.29</v>
      </c>
      <c r="AK13" s="41">
        <v>3191.17</v>
      </c>
      <c r="AL13" s="43">
        <f>(AK13^2-AJ13^2)/(2*AJ13^2)</f>
        <v>7.6739641025772826E-2</v>
      </c>
      <c r="AM13" s="57"/>
      <c r="AN13" s="54">
        <v>7.9754141368713007</v>
      </c>
      <c r="AO13" s="40">
        <v>4.3852033191477195</v>
      </c>
      <c r="AP13" s="40">
        <v>2.6230666143113623</v>
      </c>
      <c r="AQ13" s="40">
        <v>2.7433689192131649</v>
      </c>
      <c r="AR13" s="52">
        <v>2.7768600000000001</v>
      </c>
      <c r="AS13" s="40">
        <v>2.3481522027127752</v>
      </c>
      <c r="AT13" s="40">
        <v>7.5722499999999998E-2</v>
      </c>
      <c r="AU13" s="40">
        <v>4.07E-2</v>
      </c>
      <c r="AV13" s="40">
        <v>2.3987274999999997</v>
      </c>
      <c r="AW13" s="40">
        <v>1.1825724059930813</v>
      </c>
      <c r="AX13" s="40">
        <v>2.6643420500000001</v>
      </c>
      <c r="AY13" s="40">
        <v>2.4907050000000002</v>
      </c>
      <c r="AZ13" s="17">
        <f>AX13</f>
        <v>2.6643420500000001</v>
      </c>
      <c r="BA13" s="40">
        <f>(AY13^2)/AX13</f>
        <v>2.3283839989782846</v>
      </c>
      <c r="BB13" s="40">
        <f>AZ13/BA13</f>
        <v>1.1442880775547062</v>
      </c>
      <c r="BC13" s="53">
        <v>-85.833333333333002</v>
      </c>
      <c r="BD13" s="62">
        <v>35.587099271246203</v>
      </c>
      <c r="BE13" s="41">
        <v>64.836705310671164</v>
      </c>
      <c r="BF13" s="41"/>
      <c r="BG13" s="42"/>
      <c r="BH13" s="63"/>
      <c r="BI13" s="41">
        <v>4508.2733333333335</v>
      </c>
      <c r="BJ13" s="110">
        <v>2372.9366666666665</v>
      </c>
      <c r="BK13" s="42"/>
      <c r="BL13" s="68">
        <v>2.743721686045836</v>
      </c>
      <c r="BM13" s="52">
        <v>2.3024499999999994</v>
      </c>
      <c r="BN13" s="40">
        <v>2.7443322069968952</v>
      </c>
      <c r="BO13" s="40">
        <v>5.3949999999999998E-2</v>
      </c>
      <c r="BP13" s="40">
        <v>0.12343333333333333</v>
      </c>
      <c r="BQ13" s="40">
        <v>2.6418833333333334</v>
      </c>
      <c r="BR13" s="61">
        <v>0.83898370398806621</v>
      </c>
      <c r="BS13" s="62">
        <v>4204.1766666666672</v>
      </c>
      <c r="BT13" s="41">
        <v>2440.91</v>
      </c>
      <c r="BU13" s="41">
        <v>2230.9699999999998</v>
      </c>
      <c r="BV13" s="41"/>
      <c r="BW13" s="39">
        <v>3.5612559892430147</v>
      </c>
      <c r="BX13" s="40">
        <v>2.6869394665075848</v>
      </c>
      <c r="BY13" s="40">
        <v>2.7861618212363672</v>
      </c>
      <c r="BZ13" s="52">
        <v>2.51885</v>
      </c>
      <c r="CA13" s="40">
        <v>2.961126745340136</v>
      </c>
      <c r="CB13" s="40">
        <v>6.25E-2</v>
      </c>
      <c r="CC13" s="40">
        <v>7.7650000000000011E-2</v>
      </c>
      <c r="CD13" s="40">
        <v>2.7131166666666666</v>
      </c>
      <c r="CE13" s="61">
        <v>0.85063903595611445</v>
      </c>
      <c r="CF13" s="62">
        <v>4721.1033333333335</v>
      </c>
      <c r="CG13" s="110">
        <v>2624.0933333333332</v>
      </c>
      <c r="CH13" s="44"/>
      <c r="CI13" s="44"/>
      <c r="CJ13" s="55"/>
      <c r="CK13" s="44"/>
      <c r="CL13" s="44"/>
      <c r="CM13" s="43"/>
      <c r="CN13" s="25"/>
      <c r="CO13" s="120">
        <v>0.16</v>
      </c>
      <c r="CP13" s="127">
        <v>0.46</v>
      </c>
      <c r="CQ13" s="126">
        <v>8.42</v>
      </c>
      <c r="CR13" s="127">
        <v>0.75</v>
      </c>
      <c r="CS13" s="126">
        <v>32.11</v>
      </c>
      <c r="CT13" s="121">
        <v>1.67</v>
      </c>
      <c r="CU13" s="126">
        <v>3.58</v>
      </c>
      <c r="CV13" s="127">
        <v>0.22</v>
      </c>
      <c r="CW13" s="126">
        <v>0.13</v>
      </c>
      <c r="CX13" s="127">
        <v>0.06</v>
      </c>
      <c r="CY13" s="126">
        <v>0.57999999999999996</v>
      </c>
      <c r="CZ13" s="127">
        <v>0.06</v>
      </c>
      <c r="DA13" s="126">
        <v>4.8899999999999997</v>
      </c>
      <c r="DB13" s="127">
        <v>0.28000000000000003</v>
      </c>
      <c r="DC13" s="126">
        <v>0.38</v>
      </c>
      <c r="DD13" s="127">
        <v>0.1</v>
      </c>
      <c r="DE13" s="126">
        <v>49.74</v>
      </c>
      <c r="DF13" s="122">
        <v>1.32</v>
      </c>
      <c r="DG13" s="114"/>
      <c r="DH13" s="114">
        <v>8</v>
      </c>
      <c r="DI13">
        <f t="shared" si="0"/>
        <v>4.0589868649108789</v>
      </c>
    </row>
    <row r="14" spans="1:113" s="297" customFormat="1">
      <c r="A14" s="266" t="s">
        <v>30</v>
      </c>
      <c r="B14" s="958"/>
      <c r="C14" s="961"/>
      <c r="D14" s="266" t="s">
        <v>23</v>
      </c>
      <c r="E14" s="266" t="s">
        <v>30</v>
      </c>
      <c r="F14" s="267">
        <v>1388</v>
      </c>
      <c r="G14" s="268">
        <v>25.649999618530199</v>
      </c>
      <c r="H14" s="268">
        <v>27.9500007629394</v>
      </c>
      <c r="I14" s="268">
        <v>34.119998931884702</v>
      </c>
      <c r="J14" s="268">
        <v>9.7736704501626797</v>
      </c>
      <c r="K14" s="268">
        <v>0.1013612</v>
      </c>
      <c r="L14" s="268">
        <v>2.6231584211703498</v>
      </c>
      <c r="M14" s="268">
        <v>2.3667795616994698</v>
      </c>
      <c r="N14" s="269">
        <v>5.2035579999999998E-2</v>
      </c>
      <c r="O14" s="266" t="s">
        <v>29</v>
      </c>
      <c r="P14" s="270" t="s">
        <v>93</v>
      </c>
      <c r="Q14" s="95" t="s">
        <v>186</v>
      </c>
      <c r="R14" s="105" t="s">
        <v>95</v>
      </c>
      <c r="S14" s="271"/>
      <c r="T14" s="272">
        <v>2.4787343226578815</v>
      </c>
      <c r="U14" s="273">
        <v>2.7364999999999999</v>
      </c>
      <c r="V14" s="274">
        <v>3.050655568123144</v>
      </c>
      <c r="W14" s="274">
        <v>6.0266666666666677E-2</v>
      </c>
      <c r="X14" s="274">
        <v>5.5041666666666662E-2</v>
      </c>
      <c r="Y14" s="274">
        <v>2.1630833333333337</v>
      </c>
      <c r="Z14" s="274">
        <v>0.89704894300446203</v>
      </c>
      <c r="AA14" s="274">
        <v>2.8778133000000001</v>
      </c>
      <c r="AB14" s="274">
        <v>2.7503576000000001</v>
      </c>
      <c r="AC14" s="274">
        <f>AA14</f>
        <v>2.8778133000000001</v>
      </c>
      <c r="AD14" s="274">
        <f>AB14^2/AA14</f>
        <v>2.6285467955401276</v>
      </c>
      <c r="AE14" s="274">
        <f>AC14/AD14</f>
        <v>1.0948305371176212</v>
      </c>
      <c r="AF14" s="275">
        <v>-89.166666666666998</v>
      </c>
      <c r="AG14" s="276">
        <v>3945.67</v>
      </c>
      <c r="AH14" s="276">
        <v>2550.61</v>
      </c>
      <c r="AI14" s="276">
        <v>2478.6</v>
      </c>
      <c r="AJ14" s="276">
        <v>2356.25</v>
      </c>
      <c r="AK14" s="276">
        <v>2762.49</v>
      </c>
      <c r="AL14" s="277">
        <f>(AK14^2-AJ14^2)/(2*AJ14^2)</f>
        <v>0.18727207537715726</v>
      </c>
      <c r="AM14" s="278"/>
      <c r="AN14" s="279">
        <v>12.875472817622191</v>
      </c>
      <c r="AO14" s="274">
        <v>7.9011073911923688</v>
      </c>
      <c r="AP14" s="274">
        <v>2.4702629287615139</v>
      </c>
      <c r="AQ14" s="274">
        <v>2.6821852671497557</v>
      </c>
      <c r="AR14" s="273">
        <v>3.883083333333333</v>
      </c>
      <c r="AS14" s="274">
        <v>3.9849089283287205</v>
      </c>
      <c r="AT14" s="274">
        <v>5.1316666666666663E-2</v>
      </c>
      <c r="AU14" s="274">
        <v>7.4216666666666681E-2</v>
      </c>
      <c r="AV14" s="274">
        <v>2.4213000000000005</v>
      </c>
      <c r="AW14" s="274">
        <v>0.97444719645372335</v>
      </c>
      <c r="AX14" s="274"/>
      <c r="AY14" s="274"/>
      <c r="AZ14" s="274"/>
      <c r="BA14" s="274"/>
      <c r="BB14" s="274"/>
      <c r="BC14" s="280"/>
      <c r="BD14" s="281">
        <v>28.167357164714641</v>
      </c>
      <c r="BE14" s="276">
        <v>51.318558502030783</v>
      </c>
      <c r="BF14" s="276"/>
      <c r="BG14" s="282"/>
      <c r="BH14" s="283"/>
      <c r="BI14" s="276">
        <v>4344.6166666666677</v>
      </c>
      <c r="BJ14" s="284">
        <v>2304.6166666666668</v>
      </c>
      <c r="BK14" s="282"/>
      <c r="BL14" s="272">
        <v>2.4743297403224842</v>
      </c>
      <c r="BM14" s="273">
        <v>2.6318833333333336</v>
      </c>
      <c r="BN14" s="274">
        <v>2.9266371821825938</v>
      </c>
      <c r="BO14" s="274">
        <v>5.0516666666666668E-2</v>
      </c>
      <c r="BP14" s="274">
        <v>4.6816666666666673E-2</v>
      </c>
      <c r="BQ14" s="274">
        <v>2.049666666666667</v>
      </c>
      <c r="BR14" s="280">
        <v>0.89928582516352706</v>
      </c>
      <c r="BS14" s="281">
        <v>3667.2566666666667</v>
      </c>
      <c r="BT14" s="276">
        <v>2284.67</v>
      </c>
      <c r="BU14" s="276">
        <v>2085.44</v>
      </c>
      <c r="BV14" s="276"/>
      <c r="BW14" s="285">
        <v>7.8883876959232353</v>
      </c>
      <c r="BX14" s="274">
        <v>2.4761686797566482</v>
      </c>
      <c r="BY14" s="274">
        <v>2.6882264003613101</v>
      </c>
      <c r="BZ14" s="273">
        <v>3.4303666666666666</v>
      </c>
      <c r="CA14" s="274">
        <v>3.4739039377066918</v>
      </c>
      <c r="CB14" s="274">
        <v>4.5533333333333335E-2</v>
      </c>
      <c r="CC14" s="274">
        <v>5.6683333333333336E-2</v>
      </c>
      <c r="CD14" s="274">
        <v>2.0038333333333331</v>
      </c>
      <c r="CE14" s="280">
        <v>0.98746733593653524</v>
      </c>
      <c r="CF14" s="281">
        <v>4065.28</v>
      </c>
      <c r="CG14" s="284">
        <v>2318.2099999999996</v>
      </c>
      <c r="CH14" s="286">
        <v>2060.23</v>
      </c>
      <c r="CI14" s="286">
        <v>2442.33</v>
      </c>
      <c r="CJ14" s="287">
        <f>(CI14^2-CH14^2)/(2*CH14^2)</f>
        <v>0.20266331264116599</v>
      </c>
      <c r="CK14" s="288"/>
      <c r="CL14" s="288"/>
      <c r="CM14" s="277"/>
      <c r="CN14" s="289"/>
      <c r="CO14" s="290">
        <v>0</v>
      </c>
      <c r="CP14" s="291">
        <v>0</v>
      </c>
      <c r="CQ14" s="292">
        <v>3.9</v>
      </c>
      <c r="CR14" s="291">
        <v>0.51</v>
      </c>
      <c r="CS14" s="292">
        <v>31.83</v>
      </c>
      <c r="CT14" s="293">
        <v>1.27</v>
      </c>
      <c r="CU14" s="292">
        <v>1.06</v>
      </c>
      <c r="CV14" s="291">
        <v>0.14000000000000001</v>
      </c>
      <c r="CW14" s="292">
        <v>7.41</v>
      </c>
      <c r="CX14" s="291">
        <v>1.04</v>
      </c>
      <c r="CY14" s="292">
        <v>0.77</v>
      </c>
      <c r="CZ14" s="291">
        <v>0.67</v>
      </c>
      <c r="DA14" s="292">
        <v>0.88</v>
      </c>
      <c r="DB14" s="291">
        <v>0.3</v>
      </c>
      <c r="DC14" s="292">
        <v>0.46</v>
      </c>
      <c r="DD14" s="291">
        <v>0.11</v>
      </c>
      <c r="DE14" s="292">
        <v>53.68</v>
      </c>
      <c r="DF14" s="294">
        <v>0.85</v>
      </c>
      <c r="DG14" s="295"/>
      <c r="DH14" s="114">
        <v>9</v>
      </c>
      <c r="DI14">
        <f t="shared" si="0"/>
        <v>3.8456144756856441</v>
      </c>
    </row>
    <row r="15" spans="1:113" s="297" customFormat="1">
      <c r="A15" s="266" t="s">
        <v>31</v>
      </c>
      <c r="B15" s="958"/>
      <c r="C15" s="961"/>
      <c r="D15" s="266" t="s">
        <v>23</v>
      </c>
      <c r="E15" s="266" t="s">
        <v>31</v>
      </c>
      <c r="F15" s="267">
        <v>1388.24</v>
      </c>
      <c r="G15" s="268">
        <v>25.579999923706001</v>
      </c>
      <c r="H15" s="268">
        <v>27.110000610351499</v>
      </c>
      <c r="I15" s="268">
        <v>33.009998321533203</v>
      </c>
      <c r="J15" s="268">
        <v>10.3538218766511</v>
      </c>
      <c r="K15" s="268">
        <v>0.28116849999999999</v>
      </c>
      <c r="L15" s="268">
        <v>2.6478329655775399</v>
      </c>
      <c r="M15" s="268">
        <v>2.3736810567303901</v>
      </c>
      <c r="N15" s="269">
        <v>0.1678277</v>
      </c>
      <c r="O15" s="266" t="s">
        <v>32</v>
      </c>
      <c r="P15" s="270" t="s">
        <v>97</v>
      </c>
      <c r="Q15" s="95" t="s">
        <v>187</v>
      </c>
      <c r="R15" s="105" t="s">
        <v>95</v>
      </c>
      <c r="S15" s="271"/>
      <c r="T15" s="272">
        <v>2.5258567000869121</v>
      </c>
      <c r="U15" s="273">
        <v>2.9008333333333329</v>
      </c>
      <c r="V15" s="274">
        <v>2.6073337909628447</v>
      </c>
      <c r="W15" s="274">
        <v>4.041666666666667E-2</v>
      </c>
      <c r="X15" s="274">
        <v>6.0583333333333322E-2</v>
      </c>
      <c r="Y15" s="274">
        <v>2.0887500000000001</v>
      </c>
      <c r="Z15" s="274">
        <v>1.1133100061203898</v>
      </c>
      <c r="AA15" s="274">
        <v>2.9020823999999998</v>
      </c>
      <c r="AB15" s="274">
        <v>2.8030455000000001</v>
      </c>
      <c r="AC15" s="274">
        <f>AA15</f>
        <v>2.9020823999999998</v>
      </c>
      <c r="AD15" s="274">
        <f>AB15^2/AA15</f>
        <v>2.7073883481290024</v>
      </c>
      <c r="AE15" s="274">
        <f>AC15/AD15</f>
        <v>1.0719121259443791</v>
      </c>
      <c r="AF15" s="275">
        <v>1.9166666666666998</v>
      </c>
      <c r="AG15" s="276">
        <v>3613.22</v>
      </c>
      <c r="AH15" s="276">
        <v>2165.4699999999998</v>
      </c>
      <c r="AI15" s="276">
        <v>2322.37</v>
      </c>
      <c r="AJ15" s="276">
        <v>2140.73</v>
      </c>
      <c r="AK15" s="288">
        <v>2548.7200000000003</v>
      </c>
      <c r="AL15" s="277">
        <f>(AK15^2-AJ15^2)/(2*AJ15^2)</f>
        <v>0.20874574991011685</v>
      </c>
      <c r="AM15" s="278"/>
      <c r="AN15" s="279">
        <v>10.685829175664606</v>
      </c>
      <c r="AO15" s="274">
        <v>6.1515511804627723</v>
      </c>
      <c r="AP15" s="274">
        <v>2.5144912361789915</v>
      </c>
      <c r="AQ15" s="274">
        <v>2.6793103858478786</v>
      </c>
      <c r="AR15" s="273">
        <v>4.0173666666666668</v>
      </c>
      <c r="AS15" s="274">
        <v>3.7242831048116103</v>
      </c>
      <c r="AT15" s="274">
        <v>4.965E-2</v>
      </c>
      <c r="AU15" s="274">
        <v>4.696666666666667E-2</v>
      </c>
      <c r="AV15" s="274">
        <v>2.4464999999999999</v>
      </c>
      <c r="AW15" s="274">
        <v>1.0786952961434122</v>
      </c>
      <c r="AX15" s="274"/>
      <c r="AY15" s="274"/>
      <c r="AZ15" s="274"/>
      <c r="BA15" s="274"/>
      <c r="BB15" s="274"/>
      <c r="BC15" s="280"/>
      <c r="BD15" s="281">
        <v>28.386927449544917</v>
      </c>
      <c r="BE15" s="276">
        <v>51.718597115574745</v>
      </c>
      <c r="BF15" s="276"/>
      <c r="BG15" s="282"/>
      <c r="BH15" s="283"/>
      <c r="BI15" s="276">
        <v>4235.7366666666667</v>
      </c>
      <c r="BJ15" s="284">
        <v>2248.6166666666668</v>
      </c>
      <c r="BK15" s="282"/>
      <c r="BL15" s="272">
        <v>2.5211775319227394</v>
      </c>
      <c r="BM15" s="273">
        <v>2.8445</v>
      </c>
      <c r="BN15" s="274">
        <v>2.519928033046229</v>
      </c>
      <c r="BO15" s="274">
        <v>2.8166666666666666E-2</v>
      </c>
      <c r="BP15" s="274">
        <v>6.2766666666666665E-2</v>
      </c>
      <c r="BQ15" s="274">
        <v>1.9113500000000001</v>
      </c>
      <c r="BR15" s="280">
        <v>1.1288020779551431</v>
      </c>
      <c r="BS15" s="281">
        <v>3459.2633333333329</v>
      </c>
      <c r="BT15" s="276">
        <v>2080.44</v>
      </c>
      <c r="BU15" s="276">
        <v>2301.0500000000002</v>
      </c>
      <c r="BV15" s="276"/>
      <c r="BW15" s="285">
        <v>6.0936192866377494</v>
      </c>
      <c r="BX15" s="274">
        <v>2.5207073921971253</v>
      </c>
      <c r="BY15" s="274">
        <v>2.6842770140308958</v>
      </c>
      <c r="BZ15" s="273">
        <v>3.6218000000000004</v>
      </c>
      <c r="CA15" s="274">
        <v>3.2703973936379089</v>
      </c>
      <c r="CB15" s="274">
        <v>8.0283333333333332E-2</v>
      </c>
      <c r="CC15" s="274">
        <v>5.4999999999999993E-2</v>
      </c>
      <c r="CD15" s="274">
        <v>1.9795333333333334</v>
      </c>
      <c r="CE15" s="280">
        <v>1.1074495127245683</v>
      </c>
      <c r="CF15" s="281">
        <v>4114.2666666666664</v>
      </c>
      <c r="CG15" s="284">
        <v>2241.6533333333332</v>
      </c>
      <c r="CH15" s="286">
        <v>2270.36</v>
      </c>
      <c r="CI15" s="286">
        <v>2417.7600000000002</v>
      </c>
      <c r="CJ15" s="287">
        <f>(CI15^2-CH15^2)/(2*CH15^2)</f>
        <v>6.7031162952906342E-2</v>
      </c>
      <c r="CK15" s="288"/>
      <c r="CL15" s="288"/>
      <c r="CM15" s="277"/>
      <c r="CN15" s="289"/>
      <c r="CO15" s="290"/>
      <c r="CP15" s="291"/>
      <c r="CQ15" s="292"/>
      <c r="CR15" s="291"/>
      <c r="CS15" s="292"/>
      <c r="CT15" s="293"/>
      <c r="CU15" s="292"/>
      <c r="CV15" s="291"/>
      <c r="CW15" s="292"/>
      <c r="CX15" s="291"/>
      <c r="CY15" s="292"/>
      <c r="CZ15" s="291"/>
      <c r="DA15" s="292"/>
      <c r="DB15" s="291"/>
      <c r="DC15" s="292"/>
      <c r="DD15" s="291"/>
      <c r="DE15" s="292"/>
      <c r="DF15" s="294"/>
      <c r="DG15" s="295"/>
      <c r="DH15" s="115">
        <v>10</v>
      </c>
      <c r="DI15">
        <f t="shared" si="0"/>
        <v>3.6434586234926583</v>
      </c>
    </row>
    <row r="16" spans="1:113" s="297" customFormat="1">
      <c r="A16" s="266" t="s">
        <v>32</v>
      </c>
      <c r="B16" s="958"/>
      <c r="C16" s="961"/>
      <c r="D16" s="266" t="s">
        <v>23</v>
      </c>
      <c r="E16" s="266" t="s">
        <v>32</v>
      </c>
      <c r="F16" s="267">
        <v>1388.7</v>
      </c>
      <c r="G16" s="268">
        <v>25.629999160766602</v>
      </c>
      <c r="H16" s="268">
        <v>26.559999465942301</v>
      </c>
      <c r="I16" s="268">
        <v>34.580001831054602</v>
      </c>
      <c r="J16" s="268">
        <v>5.82501041881582</v>
      </c>
      <c r="K16" s="268">
        <v>0.22437670000000001</v>
      </c>
      <c r="L16" s="268">
        <v>2.6837869413105699</v>
      </c>
      <c r="M16" s="268">
        <v>2.52745607236041</v>
      </c>
      <c r="N16" s="269">
        <v>0.1250597</v>
      </c>
      <c r="O16" s="266" t="s">
        <v>35</v>
      </c>
      <c r="P16" s="270" t="s">
        <v>101</v>
      </c>
      <c r="Q16" s="95" t="s">
        <v>186</v>
      </c>
      <c r="R16" s="105" t="s">
        <v>95</v>
      </c>
      <c r="S16" s="271"/>
      <c r="T16" s="272">
        <v>2.3979544782969695</v>
      </c>
      <c r="U16" s="273">
        <v>2.6104499999999997</v>
      </c>
      <c r="V16" s="274">
        <v>2.3300911357074314</v>
      </c>
      <c r="W16" s="274">
        <v>4.2416666666666672E-2</v>
      </c>
      <c r="X16" s="274">
        <v>5.7016666666666674E-2</v>
      </c>
      <c r="Y16" s="274">
        <v>1.8801833333333333</v>
      </c>
      <c r="Z16" s="274">
        <v>1.1205800380157664</v>
      </c>
      <c r="AA16" s="274"/>
      <c r="AB16" s="274"/>
      <c r="AC16" s="274"/>
      <c r="AD16" s="274"/>
      <c r="AE16" s="274"/>
      <c r="AF16" s="275"/>
      <c r="AG16" s="276">
        <v>3180.7700000000004</v>
      </c>
      <c r="AH16" s="276">
        <v>2004.24</v>
      </c>
      <c r="AI16" s="276">
        <v>2170.65</v>
      </c>
      <c r="AJ16" s="276"/>
      <c r="AK16" s="276"/>
      <c r="AL16" s="277"/>
      <c r="AM16" s="278"/>
      <c r="AN16" s="279">
        <v>16.487171837708832</v>
      </c>
      <c r="AO16" s="278">
        <v>10.63975847585867</v>
      </c>
      <c r="AP16" s="274">
        <v>2.3838452608239864</v>
      </c>
      <c r="AQ16" s="274">
        <v>2.6676799661289778</v>
      </c>
      <c r="AR16" s="273">
        <v>3.9535333333333336</v>
      </c>
      <c r="AS16" s="274">
        <v>3.5603919616910886</v>
      </c>
      <c r="AT16" s="274">
        <v>9.06E-2</v>
      </c>
      <c r="AU16" s="274">
        <v>5.5450000000000013E-2</v>
      </c>
      <c r="AV16" s="274">
        <v>2.6888499999999995</v>
      </c>
      <c r="AW16" s="274">
        <v>1.1104208120545003</v>
      </c>
      <c r="AX16" s="274"/>
      <c r="AY16" s="274"/>
      <c r="AZ16" s="274"/>
      <c r="BA16" s="274"/>
      <c r="BB16" s="274"/>
      <c r="BC16" s="280"/>
      <c r="BD16" s="281">
        <v>15.728278363167307</v>
      </c>
      <c r="BE16" s="276">
        <v>28.655601893938051</v>
      </c>
      <c r="BF16" s="276"/>
      <c r="BG16" s="282"/>
      <c r="BH16" s="283"/>
      <c r="BI16" s="276">
        <v>3586.623333333333</v>
      </c>
      <c r="BJ16" s="284">
        <v>1944.3133333333335</v>
      </c>
      <c r="BK16" s="282"/>
      <c r="BL16" s="272">
        <v>2.3929582892735222</v>
      </c>
      <c r="BM16" s="273">
        <v>2.4801333333333333</v>
      </c>
      <c r="BN16" s="274">
        <v>2.2729030563152972</v>
      </c>
      <c r="BO16" s="274">
        <v>3.2633333333333334E-2</v>
      </c>
      <c r="BP16" s="274">
        <v>4.2791666666666672E-2</v>
      </c>
      <c r="BQ16" s="274">
        <v>1.8196666666666668</v>
      </c>
      <c r="BR16" s="280">
        <v>1.0911742700341942</v>
      </c>
      <c r="BS16" s="281">
        <v>2996.2266666666669</v>
      </c>
      <c r="BT16" s="276">
        <v>1848.17</v>
      </c>
      <c r="BU16" s="276">
        <v>2067.02</v>
      </c>
      <c r="BV16" s="276"/>
      <c r="BW16" s="285">
        <v>10.539391460665554</v>
      </c>
      <c r="BX16" s="274">
        <v>2.3929413013496683</v>
      </c>
      <c r="BY16" s="274">
        <v>2.6748547102689662</v>
      </c>
      <c r="BZ16" s="273">
        <v>3.2770166666666665</v>
      </c>
      <c r="CA16" s="274">
        <v>3.1632875804212168</v>
      </c>
      <c r="CB16" s="274">
        <v>5.4316666666666673E-2</v>
      </c>
      <c r="CC16" s="274">
        <v>5.6033333333333331E-2</v>
      </c>
      <c r="CD16" s="274">
        <v>2.0819000000000001</v>
      </c>
      <c r="CE16" s="280">
        <v>1.0359528128107485</v>
      </c>
      <c r="CF16" s="281">
        <v>3438</v>
      </c>
      <c r="CG16" s="284">
        <v>1920.6133333333335</v>
      </c>
      <c r="CH16" s="288"/>
      <c r="CI16" s="288"/>
      <c r="CJ16" s="287"/>
      <c r="CK16" s="288"/>
      <c r="CL16" s="288"/>
      <c r="CM16" s="277"/>
      <c r="CN16" s="289"/>
      <c r="CO16" s="290"/>
      <c r="CP16" s="291"/>
      <c r="CQ16" s="292"/>
      <c r="CR16" s="291"/>
      <c r="CS16" s="292"/>
      <c r="CT16" s="293"/>
      <c r="CU16" s="292"/>
      <c r="CV16" s="291"/>
      <c r="CW16" s="292"/>
      <c r="CX16" s="291"/>
      <c r="CY16" s="292"/>
      <c r="CZ16" s="291"/>
      <c r="DA16" s="292"/>
      <c r="DB16" s="291"/>
      <c r="DC16" s="292"/>
      <c r="DD16" s="291"/>
      <c r="DE16" s="292"/>
      <c r="DF16" s="294"/>
      <c r="DG16" s="295"/>
      <c r="DH16" s="115">
        <v>11</v>
      </c>
      <c r="DI16">
        <f t="shared" si="0"/>
        <v>3.4519296786077915</v>
      </c>
    </row>
    <row r="17" spans="1:113" s="297" customFormat="1">
      <c r="A17" s="266" t="s">
        <v>33</v>
      </c>
      <c r="B17" s="958"/>
      <c r="C17" s="961"/>
      <c r="D17" s="266" t="s">
        <v>23</v>
      </c>
      <c r="E17" s="266" t="s">
        <v>33</v>
      </c>
      <c r="F17" s="267">
        <v>1389.06</v>
      </c>
      <c r="G17" s="268">
        <v>25.639999389648398</v>
      </c>
      <c r="H17" s="268">
        <v>27.309999465942301</v>
      </c>
      <c r="I17" s="268">
        <v>36.490001678466797</v>
      </c>
      <c r="J17" s="268">
        <v>3.24191679066774</v>
      </c>
      <c r="K17" s="268">
        <v>2.9801979999999999E-2</v>
      </c>
      <c r="L17" s="268">
        <v>2.6773258132664299</v>
      </c>
      <c r="M17" s="268">
        <v>2.5905291381852602</v>
      </c>
      <c r="N17" s="269">
        <v>1.381367E-2</v>
      </c>
      <c r="O17" s="266" t="s">
        <v>36</v>
      </c>
      <c r="P17" s="270" t="s">
        <v>101</v>
      </c>
      <c r="Q17" s="95" t="s">
        <v>186</v>
      </c>
      <c r="R17" s="105" t="s">
        <v>95</v>
      </c>
      <c r="S17" s="271"/>
      <c r="T17" s="272">
        <v>2.3969729579367063</v>
      </c>
      <c r="U17" s="273">
        <v>2.5560333333333327</v>
      </c>
      <c r="V17" s="274">
        <v>2.2245403523321992</v>
      </c>
      <c r="W17" s="274">
        <v>6.1433333333333326E-2</v>
      </c>
      <c r="X17" s="274">
        <v>4.4333333333333336E-2</v>
      </c>
      <c r="Y17" s="274">
        <v>1.8329</v>
      </c>
      <c r="Z17" s="274">
        <v>1.1490204405477771</v>
      </c>
      <c r="AA17" s="274"/>
      <c r="AB17" s="274"/>
      <c r="AC17" s="274"/>
      <c r="AD17" s="274"/>
      <c r="AE17" s="274"/>
      <c r="AF17" s="275"/>
      <c r="AG17" s="276">
        <v>3147.2299999999996</v>
      </c>
      <c r="AH17" s="276">
        <v>1934.42</v>
      </c>
      <c r="AI17" s="276">
        <v>2138.38</v>
      </c>
      <c r="AJ17" s="276"/>
      <c r="AK17" s="276"/>
      <c r="AL17" s="277"/>
      <c r="AM17" s="278"/>
      <c r="AN17" s="279">
        <v>16.270485752251592</v>
      </c>
      <c r="AO17" s="278">
        <v>10.755331211821929</v>
      </c>
      <c r="AP17" s="274">
        <v>2.3850770421340202</v>
      </c>
      <c r="AQ17" s="274">
        <v>2.6725148678572528</v>
      </c>
      <c r="AR17" s="273">
        <v>3.7359500000000003</v>
      </c>
      <c r="AS17" s="274">
        <v>3.4126319680699981</v>
      </c>
      <c r="AT17" s="274">
        <v>5.1433333333333331E-2</v>
      </c>
      <c r="AU17" s="274">
        <v>5.1750000000000004E-2</v>
      </c>
      <c r="AV17" s="274">
        <v>2.430766666666667</v>
      </c>
      <c r="AW17" s="274">
        <v>1.0947415469804831</v>
      </c>
      <c r="AX17" s="274"/>
      <c r="AY17" s="274"/>
      <c r="AZ17" s="274"/>
      <c r="BA17" s="274"/>
      <c r="BB17" s="274"/>
      <c r="BC17" s="280"/>
      <c r="BD17" s="281">
        <v>15.06033192399328</v>
      </c>
      <c r="BE17" s="276">
        <v>27.438659593866117</v>
      </c>
      <c r="BF17" s="276"/>
      <c r="BG17" s="282"/>
      <c r="BH17" s="283"/>
      <c r="BI17" s="276">
        <v>3537.65</v>
      </c>
      <c r="BJ17" s="284">
        <v>1934.4333333333334</v>
      </c>
      <c r="BK17" s="282"/>
      <c r="BL17" s="272">
        <v>2.3925793677713929</v>
      </c>
      <c r="BM17" s="273">
        <v>2.5220833333333337</v>
      </c>
      <c r="BN17" s="274">
        <v>2.2131078813811325</v>
      </c>
      <c r="BO17" s="274">
        <v>4.3666666666666673E-2</v>
      </c>
      <c r="BP17" s="274">
        <v>3.5416666666666666E-2</v>
      </c>
      <c r="BQ17" s="274">
        <v>1.7843666666666667</v>
      </c>
      <c r="BR17" s="280">
        <v>1.1396115636980964</v>
      </c>
      <c r="BS17" s="281">
        <v>2749</v>
      </c>
      <c r="BT17" s="276">
        <v>1634.28</v>
      </c>
      <c r="BU17" s="276">
        <v>1839.25</v>
      </c>
      <c r="BV17" s="276"/>
      <c r="BW17" s="285">
        <v>10.780203949041018</v>
      </c>
      <c r="BX17" s="274">
        <v>2.3912019180249136</v>
      </c>
      <c r="BY17" s="274">
        <v>2.6801248420912658</v>
      </c>
      <c r="BZ17" s="273">
        <v>3.4068499999999999</v>
      </c>
      <c r="CA17" s="274">
        <v>2.849126891736093</v>
      </c>
      <c r="CB17" s="274">
        <v>6.5083333333333326E-2</v>
      </c>
      <c r="CC17" s="274">
        <v>5.5483333333333336E-2</v>
      </c>
      <c r="CD17" s="274">
        <v>1.9876333333333331</v>
      </c>
      <c r="CE17" s="280">
        <v>1.1957522881418816</v>
      </c>
      <c r="CF17" s="281">
        <v>3516.75</v>
      </c>
      <c r="CG17" s="284">
        <v>1929.4333333333334</v>
      </c>
      <c r="CH17" s="288"/>
      <c r="CI17" s="288"/>
      <c r="CJ17" s="287"/>
      <c r="CK17" s="288"/>
      <c r="CL17" s="288"/>
      <c r="CM17" s="277"/>
      <c r="CN17" s="289"/>
      <c r="CO17" s="290"/>
      <c r="CP17" s="291"/>
      <c r="CQ17" s="292"/>
      <c r="CR17" s="291"/>
      <c r="CS17" s="292"/>
      <c r="CT17" s="293"/>
      <c r="CU17" s="292"/>
      <c r="CV17" s="291"/>
      <c r="CW17" s="292"/>
      <c r="CX17" s="291"/>
      <c r="CY17" s="292"/>
      <c r="CZ17" s="291"/>
      <c r="DA17" s="292"/>
      <c r="DB17" s="291"/>
      <c r="DC17" s="292"/>
      <c r="DD17" s="291"/>
      <c r="DE17" s="292"/>
      <c r="DF17" s="294"/>
      <c r="DG17" s="295"/>
      <c r="DH17" s="114">
        <v>12</v>
      </c>
      <c r="DI17">
        <f t="shared" si="0"/>
        <v>3.2704690068994555</v>
      </c>
    </row>
    <row r="18" spans="1:113" s="297" customFormat="1">
      <c r="A18" s="266" t="s">
        <v>34</v>
      </c>
      <c r="B18" s="958"/>
      <c r="C18" s="961"/>
      <c r="D18" s="266" t="s">
        <v>23</v>
      </c>
      <c r="E18" s="266" t="s">
        <v>34</v>
      </c>
      <c r="F18" s="267">
        <v>1389.11</v>
      </c>
      <c r="G18" s="268">
        <v>25.7000007629394</v>
      </c>
      <c r="H18" s="268">
        <v>27.440000534057599</v>
      </c>
      <c r="I18" s="268">
        <v>35.939998626708899</v>
      </c>
      <c r="J18" s="268">
        <v>3.7445259603368002</v>
      </c>
      <c r="K18" s="268">
        <v>4.9892440000000003E-2</v>
      </c>
      <c r="L18" s="268">
        <v>2.6261863528674301</v>
      </c>
      <c r="M18" s="268">
        <v>2.5278481231174799</v>
      </c>
      <c r="N18" s="269">
        <v>2.439933E-2</v>
      </c>
      <c r="O18" s="266" t="s">
        <v>43</v>
      </c>
      <c r="P18" s="270" t="s">
        <v>101</v>
      </c>
      <c r="Q18" s="95" t="s">
        <v>186</v>
      </c>
      <c r="R18" s="105" t="s">
        <v>95</v>
      </c>
      <c r="S18" s="271"/>
      <c r="T18" s="272">
        <v>2.3935832180549772</v>
      </c>
      <c r="U18" s="273">
        <v>2.6092666666666666</v>
      </c>
      <c r="V18" s="274">
        <v>2.3274475012351212</v>
      </c>
      <c r="W18" s="274">
        <v>8.6816666666666667E-2</v>
      </c>
      <c r="X18" s="274">
        <v>4.9449999999999994E-2</v>
      </c>
      <c r="Y18" s="274">
        <v>1.9225333333333332</v>
      </c>
      <c r="Z18" s="274">
        <v>1.1210709544214608</v>
      </c>
      <c r="AA18" s="274"/>
      <c r="AB18" s="274"/>
      <c r="AC18" s="274"/>
      <c r="AD18" s="274"/>
      <c r="AE18" s="274"/>
      <c r="AF18" s="275"/>
      <c r="AG18" s="276">
        <v>3223.8733333333334</v>
      </c>
      <c r="AH18" s="276">
        <v>1852.05</v>
      </c>
      <c r="AI18" s="276">
        <v>2109.8000000000002</v>
      </c>
      <c r="AJ18" s="271"/>
      <c r="AK18" s="276"/>
      <c r="AL18" s="277"/>
      <c r="AM18" s="278"/>
      <c r="AN18" s="279">
        <v>15.981996142030436</v>
      </c>
      <c r="AO18" s="278">
        <v>10.291771546070096</v>
      </c>
      <c r="AP18" s="274">
        <v>2.3856405967924816</v>
      </c>
      <c r="AQ18" s="274">
        <v>2.6593330822686334</v>
      </c>
      <c r="AR18" s="273">
        <v>3.7639666666666667</v>
      </c>
      <c r="AS18" s="274">
        <v>3.3349739814232633</v>
      </c>
      <c r="AT18" s="274">
        <v>7.7516666666666664E-2</v>
      </c>
      <c r="AU18" s="274">
        <v>6.1733333333333335E-2</v>
      </c>
      <c r="AV18" s="274">
        <v>2.4871333333333334</v>
      </c>
      <c r="AW18" s="274">
        <v>1.128634492392748</v>
      </c>
      <c r="AX18" s="274"/>
      <c r="AY18" s="274"/>
      <c r="AZ18" s="274"/>
      <c r="BA18" s="274"/>
      <c r="BB18" s="274"/>
      <c r="BC18" s="280"/>
      <c r="BD18" s="281">
        <v>16.54728340504326</v>
      </c>
      <c r="BE18" s="276">
        <v>30.147760278169446</v>
      </c>
      <c r="BF18" s="276"/>
      <c r="BG18" s="282"/>
      <c r="BH18" s="283"/>
      <c r="BI18" s="276">
        <v>3688.3033333333333</v>
      </c>
      <c r="BJ18" s="284">
        <v>1987.07</v>
      </c>
      <c r="BK18" s="282"/>
      <c r="BL18" s="272">
        <v>2.3896673705606073</v>
      </c>
      <c r="BM18" s="273">
        <v>2.4736833333333337</v>
      </c>
      <c r="BN18" s="274">
        <v>2.1295947500690597</v>
      </c>
      <c r="BO18" s="274">
        <v>5.0416666666666665E-2</v>
      </c>
      <c r="BP18" s="274">
        <v>3.5099999999999999E-2</v>
      </c>
      <c r="BQ18" s="274">
        <v>1.8692833333333332</v>
      </c>
      <c r="BR18" s="298">
        <f>BM18/BN18</f>
        <v>1.1615746767093202</v>
      </c>
      <c r="BS18" s="281">
        <v>3029.44</v>
      </c>
      <c r="BT18" s="276">
        <v>1670.43</v>
      </c>
      <c r="BU18" s="276">
        <v>2046.54</v>
      </c>
      <c r="BV18" s="276"/>
      <c r="BW18" s="285">
        <v>10.286186825537499</v>
      </c>
      <c r="BX18" s="274">
        <v>2.3939234614716884</v>
      </c>
      <c r="BY18" s="274">
        <v>2.668400078833268</v>
      </c>
      <c r="BZ18" s="273">
        <v>3.2498</v>
      </c>
      <c r="CA18" s="274">
        <v>2.9271333812850027</v>
      </c>
      <c r="CB18" s="274">
        <v>6.3633333333333333E-2</v>
      </c>
      <c r="CC18" s="274">
        <v>5.6533333333333324E-2</v>
      </c>
      <c r="CD18" s="274">
        <v>1.9593499999999997</v>
      </c>
      <c r="CE18" s="280">
        <v>1.1102329742737407</v>
      </c>
      <c r="CF18" s="281">
        <v>3470.063333333333</v>
      </c>
      <c r="CG18" s="284">
        <v>1949.2766666666666</v>
      </c>
      <c r="CH18" s="288"/>
      <c r="CI18" s="288"/>
      <c r="CJ18" s="287"/>
      <c r="CK18" s="288"/>
      <c r="CL18" s="288"/>
      <c r="CM18" s="277"/>
      <c r="CN18" s="289"/>
      <c r="CO18" s="290"/>
      <c r="CP18" s="291"/>
      <c r="CQ18" s="292"/>
      <c r="CR18" s="291"/>
      <c r="CS18" s="292"/>
      <c r="CT18" s="293"/>
      <c r="CU18" s="292"/>
      <c r="CV18" s="291"/>
      <c r="CW18" s="292"/>
      <c r="CX18" s="291"/>
      <c r="CY18" s="292"/>
      <c r="CZ18" s="291"/>
      <c r="DA18" s="292"/>
      <c r="DB18" s="291"/>
      <c r="DC18" s="292"/>
      <c r="DD18" s="291"/>
      <c r="DE18" s="292"/>
      <c r="DF18" s="294"/>
      <c r="DG18" s="295"/>
      <c r="DH18" s="114">
        <v>13</v>
      </c>
      <c r="DI18">
        <f t="shared" si="0"/>
        <v>3.0985473404555957</v>
      </c>
    </row>
    <row r="19" spans="1:113" s="297" customFormat="1">
      <c r="A19" s="266" t="s">
        <v>35</v>
      </c>
      <c r="B19" s="958"/>
      <c r="C19" s="961"/>
      <c r="D19" s="266" t="s">
        <v>23</v>
      </c>
      <c r="E19" s="266" t="s">
        <v>35</v>
      </c>
      <c r="F19" s="267">
        <v>1389.53</v>
      </c>
      <c r="G19" s="268">
        <v>25.7399997711181</v>
      </c>
      <c r="H19" s="268">
        <v>26.659999847412099</v>
      </c>
      <c r="I19" s="268">
        <v>32.599998474121001</v>
      </c>
      <c r="J19" s="268">
        <v>9.6679313288177298</v>
      </c>
      <c r="K19" s="268">
        <v>0.1879748</v>
      </c>
      <c r="L19" s="268">
        <v>2.6061715908501299</v>
      </c>
      <c r="M19" s="268">
        <v>2.3542087111355801</v>
      </c>
      <c r="N19" s="269">
        <v>0.1034206</v>
      </c>
      <c r="O19" s="266" t="s">
        <v>44</v>
      </c>
      <c r="P19" s="270" t="s">
        <v>101</v>
      </c>
      <c r="Q19" s="95" t="s">
        <v>186</v>
      </c>
      <c r="R19" s="105" t="s">
        <v>95</v>
      </c>
      <c r="S19" s="271"/>
      <c r="T19" s="272">
        <v>2.4224017015062498</v>
      </c>
      <c r="U19" s="273">
        <v>2.456433333333333</v>
      </c>
      <c r="V19" s="274">
        <v>2.7414277902559201</v>
      </c>
      <c r="W19" s="274">
        <v>4.5133333333333338E-2</v>
      </c>
      <c r="X19" s="274">
        <v>6.7000000000000004E-2</v>
      </c>
      <c r="Y19" s="274">
        <v>2.0500833333333333</v>
      </c>
      <c r="Z19" s="274">
        <v>0.89606371373933935</v>
      </c>
      <c r="AA19" s="274">
        <v>2.6199773999999998</v>
      </c>
      <c r="AB19" s="274">
        <v>2.4025292</v>
      </c>
      <c r="AC19" s="274">
        <f>AA19</f>
        <v>2.6199773999999998</v>
      </c>
      <c r="AD19" s="274">
        <f>AB19^2/AA19</f>
        <v>2.203128376928992</v>
      </c>
      <c r="AE19" s="274">
        <f>AC19/AD19</f>
        <v>1.1892077771936587</v>
      </c>
      <c r="AF19" s="275">
        <v>69.791666666666998</v>
      </c>
      <c r="AG19" s="276">
        <v>3202.3799999999997</v>
      </c>
      <c r="AH19" s="276">
        <v>2196.88</v>
      </c>
      <c r="AI19" s="276">
        <v>1828.65</v>
      </c>
      <c r="AJ19" s="276">
        <v>1797.2249999999999</v>
      </c>
      <c r="AK19" s="276">
        <v>2262.37</v>
      </c>
      <c r="AL19" s="277">
        <f>(AK19^2-AJ19^2)/(2*AJ19^2)</f>
        <v>0.29230494865548551</v>
      </c>
      <c r="AM19" s="278"/>
      <c r="AN19" s="279">
        <v>16.247955998216142</v>
      </c>
      <c r="AO19" s="278">
        <v>10.532302756307436</v>
      </c>
      <c r="AP19" s="274">
        <v>2.3855277460845801</v>
      </c>
      <c r="AQ19" s="274">
        <v>2.6663564834879652</v>
      </c>
      <c r="AR19" s="273">
        <v>3.7282000000000002</v>
      </c>
      <c r="AS19" s="274">
        <v>3.8637773314050858</v>
      </c>
      <c r="AT19" s="274">
        <v>4.7583333333333332E-2</v>
      </c>
      <c r="AU19" s="274">
        <v>0.06</v>
      </c>
      <c r="AV19" s="274">
        <v>2.6736666666666666</v>
      </c>
      <c r="AW19" s="274">
        <v>0.96491067683867227</v>
      </c>
      <c r="AX19" s="274"/>
      <c r="AY19" s="274"/>
      <c r="AZ19" s="274"/>
      <c r="BA19" s="274"/>
      <c r="BB19" s="274"/>
      <c r="BC19" s="280"/>
      <c r="BD19" s="281">
        <v>13.954115190477342</v>
      </c>
      <c r="BE19" s="276">
        <v>25.423225635227698</v>
      </c>
      <c r="BF19" s="276"/>
      <c r="BG19" s="282"/>
      <c r="BH19" s="283"/>
      <c r="BI19" s="276">
        <v>3511.5733333333337</v>
      </c>
      <c r="BJ19" s="284">
        <v>1895.2966666666669</v>
      </c>
      <c r="BK19" s="282"/>
      <c r="BL19" s="272">
        <v>2.4182818948389859</v>
      </c>
      <c r="BM19" s="273">
        <v>2.4024333333333336</v>
      </c>
      <c r="BN19" s="274">
        <v>2.399734091939191</v>
      </c>
      <c r="BO19" s="274">
        <v>4.1333333333333333E-2</v>
      </c>
      <c r="BP19" s="274">
        <v>4.9566666666666676E-2</v>
      </c>
      <c r="BQ19" s="274">
        <v>2.0137999999999998</v>
      </c>
      <c r="BR19" s="280">
        <v>1.0011248085374165</v>
      </c>
      <c r="BS19" s="281">
        <v>2975.0333333333333</v>
      </c>
      <c r="BT19" s="276">
        <v>2010.73</v>
      </c>
      <c r="BU19" s="276">
        <v>1644.94</v>
      </c>
      <c r="BV19" s="276"/>
      <c r="BW19" s="285">
        <v>10.369297337973824</v>
      </c>
      <c r="BX19" s="274">
        <v>2.397215889380115</v>
      </c>
      <c r="BY19" s="274">
        <v>2.6745476920106115</v>
      </c>
      <c r="BZ19" s="273">
        <v>3.1664500000000007</v>
      </c>
      <c r="CA19" s="274">
        <v>3.2116098793601675</v>
      </c>
      <c r="CB19" s="274">
        <v>9.7499999999999989E-2</v>
      </c>
      <c r="CC19" s="274">
        <v>7.5166666666666673E-2</v>
      </c>
      <c r="CD19" s="274">
        <v>2.2258166666666668</v>
      </c>
      <c r="CE19" s="280">
        <v>0.9859385538541301</v>
      </c>
      <c r="CF19" s="281">
        <v>3126.5200000000004</v>
      </c>
      <c r="CG19" s="284">
        <v>1720.6833333333334</v>
      </c>
      <c r="CH19" s="286">
        <v>1465.19</v>
      </c>
      <c r="CI19" s="286">
        <v>1714.5</v>
      </c>
      <c r="CJ19" s="287">
        <f>(CI19^2-CH19^2)/(2*CH19^2)</f>
        <v>0.18463183764086979</v>
      </c>
      <c r="CK19" s="288">
        <v>1648.8993710691823</v>
      </c>
      <c r="CL19" s="288">
        <v>1704.6488946684003</v>
      </c>
      <c r="CM19" s="277">
        <f>(CL19^2-CK19^2)/(2*CK19^2)</f>
        <v>3.4381705929203941E-2</v>
      </c>
      <c r="CN19" s="289"/>
      <c r="CO19" s="290"/>
      <c r="CP19" s="291"/>
      <c r="CQ19" s="292"/>
      <c r="CR19" s="291"/>
      <c r="CS19" s="292"/>
      <c r="CT19" s="293"/>
      <c r="CU19" s="292"/>
      <c r="CV19" s="291"/>
      <c r="CW19" s="292"/>
      <c r="CX19" s="291"/>
      <c r="CY19" s="292"/>
      <c r="CZ19" s="291"/>
      <c r="DA19" s="292"/>
      <c r="DB19" s="291"/>
      <c r="DC19" s="292"/>
      <c r="DD19" s="291"/>
      <c r="DE19" s="292"/>
      <c r="DF19" s="294"/>
      <c r="DG19" s="295"/>
      <c r="DH19" s="115">
        <v>14</v>
      </c>
      <c r="DI19">
        <f t="shared" si="0"/>
        <v>2.9356632338633895</v>
      </c>
    </row>
    <row r="20" spans="1:113" s="297" customFormat="1">
      <c r="A20" s="266" t="s">
        <v>36</v>
      </c>
      <c r="B20" s="958"/>
      <c r="C20" s="961"/>
      <c r="D20" s="266" t="s">
        <v>23</v>
      </c>
      <c r="E20" s="266" t="s">
        <v>36</v>
      </c>
      <c r="F20" s="267">
        <v>1389.84</v>
      </c>
      <c r="G20" s="268">
        <v>25.610000610351499</v>
      </c>
      <c r="H20" s="268">
        <v>26.7299995422363</v>
      </c>
      <c r="I20" s="268">
        <v>32.869998931884702</v>
      </c>
      <c r="J20" s="268">
        <v>9.9984037080714305</v>
      </c>
      <c r="K20" s="268">
        <v>0.16886370000000001</v>
      </c>
      <c r="L20" s="268">
        <v>2.6572836352974898</v>
      </c>
      <c r="M20" s="268">
        <v>2.3915976897719302</v>
      </c>
      <c r="N20" s="269">
        <v>9.3497769999999994E-2</v>
      </c>
      <c r="O20" s="266" t="s">
        <v>46</v>
      </c>
      <c r="P20" s="270" t="s">
        <v>103</v>
      </c>
      <c r="Q20" s="95" t="s">
        <v>170</v>
      </c>
      <c r="R20" s="105" t="s">
        <v>95</v>
      </c>
      <c r="S20" s="271"/>
      <c r="T20" s="272">
        <v>2.5385671089148207</v>
      </c>
      <c r="U20" s="273">
        <v>2.7652333333333337</v>
      </c>
      <c r="V20" s="274">
        <v>2.3436849592163584</v>
      </c>
      <c r="W20" s="274">
        <v>0.21613333333333332</v>
      </c>
      <c r="X20" s="274">
        <v>0.15868333333333334</v>
      </c>
      <c r="Y20" s="274">
        <v>2.3352833333333329</v>
      </c>
      <c r="Z20" s="274">
        <v>1.1894523425490242</v>
      </c>
      <c r="AA20" s="274">
        <v>2.9269701000000001</v>
      </c>
      <c r="AB20" s="274">
        <v>2.5635659999999998</v>
      </c>
      <c r="AC20" s="274">
        <f>AA20</f>
        <v>2.9269701000000001</v>
      </c>
      <c r="AD20" s="274">
        <f>AB20^2/AA20</f>
        <v>2.2452810967751256</v>
      </c>
      <c r="AE20" s="274">
        <f>AC20/AD20</f>
        <v>1.3036096478984203</v>
      </c>
      <c r="AF20" s="275">
        <v>16.875</v>
      </c>
      <c r="AG20" s="276">
        <v>3735.1299999999997</v>
      </c>
      <c r="AH20" s="276">
        <v>2002.03</v>
      </c>
      <c r="AI20" s="276">
        <v>2427.67</v>
      </c>
      <c r="AJ20" s="276">
        <v>1910.6100000000001</v>
      </c>
      <c r="AK20" s="276">
        <v>2552.37</v>
      </c>
      <c r="AL20" s="277">
        <f>(AK20^2-AJ20^2)/(2*AJ20^2)</f>
        <v>0.39230468683483538</v>
      </c>
      <c r="AM20" s="278"/>
      <c r="AN20" s="299">
        <v>9.5581955120739188</v>
      </c>
      <c r="AO20" s="274">
        <v>5.4745285565539401</v>
      </c>
      <c r="AP20" s="274">
        <v>2.5325266434829685</v>
      </c>
      <c r="AQ20" s="274">
        <v>2.679200224881356</v>
      </c>
      <c r="AR20" s="273">
        <v>4.0027833333333334</v>
      </c>
      <c r="AS20" s="274">
        <v>3.2792806089790298</v>
      </c>
      <c r="AT20" s="274">
        <v>0.23643333333333333</v>
      </c>
      <c r="AU20" s="274">
        <v>0.16425000000000001</v>
      </c>
      <c r="AV20" s="274">
        <v>2.5326333333333331</v>
      </c>
      <c r="AW20" s="274">
        <v>1.2206284885694971</v>
      </c>
      <c r="AX20" s="274"/>
      <c r="AY20" s="274"/>
      <c r="AZ20" s="274"/>
      <c r="BA20" s="274"/>
      <c r="BB20" s="274"/>
      <c r="BC20" s="280"/>
      <c r="BD20" s="281">
        <v>39.005384667254162</v>
      </c>
      <c r="BE20" s="276">
        <v>71.064534142671889</v>
      </c>
      <c r="BF20" s="276"/>
      <c r="BG20" s="282"/>
      <c r="BH20" s="283"/>
      <c r="BI20" s="276">
        <v>4450.376666666667</v>
      </c>
      <c r="BJ20" s="284">
        <v>2263.91</v>
      </c>
      <c r="BK20" s="282"/>
      <c r="BL20" s="272">
        <v>2.5332256501243453</v>
      </c>
      <c r="BM20" s="273">
        <v>2.79575</v>
      </c>
      <c r="BN20" s="274">
        <v>2.3218706132323867</v>
      </c>
      <c r="BO20" s="274">
        <v>0.25706666666666667</v>
      </c>
      <c r="BP20" s="274">
        <v>0.14016666666666666</v>
      </c>
      <c r="BQ20" s="274">
        <v>1.9540500000000001</v>
      </c>
      <c r="BR20" s="280">
        <v>1.2040937957812832</v>
      </c>
      <c r="BS20" s="281">
        <v>3718.0033333333336</v>
      </c>
      <c r="BT20" s="276">
        <v>2138.5500000000002</v>
      </c>
      <c r="BU20" s="276">
        <v>2294.48</v>
      </c>
      <c r="BV20" s="276"/>
      <c r="BW20" s="285">
        <v>5.762609093258563</v>
      </c>
      <c r="BX20" s="274">
        <v>2.5385250402576496</v>
      </c>
      <c r="BY20" s="274">
        <v>2.6937556481904377</v>
      </c>
      <c r="BZ20" s="273">
        <v>3.5467666666666666</v>
      </c>
      <c r="CA20" s="274">
        <v>2.8913786798774481</v>
      </c>
      <c r="CB20" s="274">
        <v>0.18984999999999996</v>
      </c>
      <c r="CC20" s="274">
        <v>0.18831666666666669</v>
      </c>
      <c r="CD20" s="274">
        <v>2.3165333333333336</v>
      </c>
      <c r="CE20" s="280">
        <v>1.226669716889867</v>
      </c>
      <c r="CF20" s="281">
        <v>4303.1766666666663</v>
      </c>
      <c r="CG20" s="284">
        <v>2388.3166666666666</v>
      </c>
      <c r="CH20" s="286">
        <v>2486.52</v>
      </c>
      <c r="CI20" s="286">
        <v>2855.52</v>
      </c>
      <c r="CJ20" s="287">
        <f>(CI20^2-CH20^2)/(2*CH20^2)</f>
        <v>0.15941147951934329</v>
      </c>
      <c r="CK20" s="288"/>
      <c r="CL20" s="288"/>
      <c r="CM20" s="277"/>
      <c r="CN20" s="289"/>
      <c r="CO20" s="290"/>
      <c r="CP20" s="291"/>
      <c r="CQ20" s="292"/>
      <c r="CR20" s="291"/>
      <c r="CS20" s="292"/>
      <c r="CT20" s="293"/>
      <c r="CU20" s="292"/>
      <c r="CV20" s="291"/>
      <c r="CW20" s="292"/>
      <c r="CX20" s="291"/>
      <c r="CY20" s="292"/>
      <c r="CZ20" s="291"/>
      <c r="DA20" s="292"/>
      <c r="DB20" s="291"/>
      <c r="DC20" s="292"/>
      <c r="DD20" s="291"/>
      <c r="DE20" s="292"/>
      <c r="DF20" s="294"/>
      <c r="DG20" s="295"/>
      <c r="DH20" s="115">
        <v>15</v>
      </c>
      <c r="DI20">
        <f t="shared" si="0"/>
        <v>2.7813416016390726</v>
      </c>
    </row>
    <row r="21" spans="1:113" s="297" customFormat="1">
      <c r="A21" s="266" t="s">
        <v>37</v>
      </c>
      <c r="B21" s="958"/>
      <c r="C21" s="961"/>
      <c r="D21" s="266" t="s">
        <v>23</v>
      </c>
      <c r="E21" s="266" t="s">
        <v>37</v>
      </c>
      <c r="F21" s="267">
        <v>1390.05</v>
      </c>
      <c r="G21" s="268">
        <v>25.549999237060501</v>
      </c>
      <c r="H21" s="268">
        <v>26.899999618530199</v>
      </c>
      <c r="I21" s="268">
        <v>33.389999389648402</v>
      </c>
      <c r="J21" s="268">
        <v>9.4595382433634292</v>
      </c>
      <c r="K21" s="268">
        <v>0.14554800000000001</v>
      </c>
      <c r="L21" s="268">
        <v>2.67881321883866</v>
      </c>
      <c r="M21" s="268">
        <v>2.4254098579343402</v>
      </c>
      <c r="N21" s="269">
        <v>8.016972E-2</v>
      </c>
      <c r="O21" s="266" t="s">
        <v>47</v>
      </c>
      <c r="P21" s="270" t="s">
        <v>104</v>
      </c>
      <c r="Q21" s="95" t="s">
        <v>191</v>
      </c>
      <c r="R21" s="105" t="s">
        <v>95</v>
      </c>
      <c r="S21" s="271"/>
      <c r="T21" s="272">
        <v>2.5511423293248066</v>
      </c>
      <c r="U21" s="273">
        <v>2.6742833333333333</v>
      </c>
      <c r="V21" s="274">
        <v>2.4332374871136109</v>
      </c>
      <c r="W21" s="274">
        <v>0.13778333333333334</v>
      </c>
      <c r="X21" s="274">
        <v>9.3625E-2</v>
      </c>
      <c r="Y21" s="274">
        <v>1.9723333333333337</v>
      </c>
      <c r="Z21" s="274">
        <v>1.1082529283658618</v>
      </c>
      <c r="AA21" s="274"/>
      <c r="AB21" s="274"/>
      <c r="AC21" s="274"/>
      <c r="AD21" s="274"/>
      <c r="AE21" s="274"/>
      <c r="AF21" s="275"/>
      <c r="AG21" s="276">
        <v>3205.2666666666664</v>
      </c>
      <c r="AH21" s="276">
        <v>1834.01</v>
      </c>
      <c r="AI21" s="276">
        <v>2127.5100000000002</v>
      </c>
      <c r="AJ21" s="271"/>
      <c r="AK21" s="276"/>
      <c r="AL21" s="277"/>
      <c r="AM21" s="278"/>
      <c r="AN21" s="299">
        <v>9.6733580471427558</v>
      </c>
      <c r="AO21" s="274">
        <v>5.9406964954511885</v>
      </c>
      <c r="AP21" s="274">
        <v>2.5263132905507648</v>
      </c>
      <c r="AQ21" s="274">
        <v>2.6858728444960147</v>
      </c>
      <c r="AR21" s="273">
        <v>3.9322166666666671</v>
      </c>
      <c r="AS21" s="274">
        <v>3.2999720418508649</v>
      </c>
      <c r="AT21" s="274">
        <v>0.10156666666666667</v>
      </c>
      <c r="AU21" s="274">
        <v>8.1199999999999994E-2</v>
      </c>
      <c r="AV21" s="274">
        <v>2.5063500000000003</v>
      </c>
      <c r="AW21" s="274">
        <v>1.1915909034372283</v>
      </c>
      <c r="AX21" s="274"/>
      <c r="AY21" s="274"/>
      <c r="AZ21" s="274"/>
      <c r="BA21" s="274"/>
      <c r="BB21" s="274"/>
      <c r="BC21" s="280"/>
      <c r="BD21" s="281">
        <v>27.069973955930063</v>
      </c>
      <c r="BE21" s="276">
        <v>49.319218483375955</v>
      </c>
      <c r="BF21" s="276"/>
      <c r="BG21" s="282"/>
      <c r="BH21" s="283"/>
      <c r="BI21" s="276">
        <v>4068.8933333333334</v>
      </c>
      <c r="BJ21" s="284">
        <v>2194.3866666666668</v>
      </c>
      <c r="BK21" s="282"/>
      <c r="BL21" s="272">
        <v>2.5430206575276917</v>
      </c>
      <c r="BM21" s="273">
        <v>2.5770666666666666</v>
      </c>
      <c r="BN21" s="274">
        <v>2.2947218698261591</v>
      </c>
      <c r="BO21" s="274">
        <v>0.10320000000000001</v>
      </c>
      <c r="BP21" s="274">
        <v>4.9399999999999999E-2</v>
      </c>
      <c r="BQ21" s="274">
        <v>2.0260833333333332</v>
      </c>
      <c r="BR21" s="280">
        <v>1.1230409665559586</v>
      </c>
      <c r="BS21" s="281">
        <v>2831.2533333333336</v>
      </c>
      <c r="BT21" s="276">
        <v>1422.76</v>
      </c>
      <c r="BU21" s="276">
        <v>1845.97</v>
      </c>
      <c r="BV21" s="276"/>
      <c r="BW21" s="285">
        <v>5.9522792022791968</v>
      </c>
      <c r="BX21" s="274">
        <v>2.5346864423076925</v>
      </c>
      <c r="BY21" s="274">
        <v>2.6951067190233484</v>
      </c>
      <c r="BZ21" s="273">
        <v>3.4710666666666667</v>
      </c>
      <c r="CA21" s="274">
        <v>2.8632917607779866</v>
      </c>
      <c r="CB21" s="274">
        <v>6.9150000000000003E-2</v>
      </c>
      <c r="CC21" s="274">
        <v>3.6583333333333336E-2</v>
      </c>
      <c r="CD21" s="274">
        <v>2.1051000000000002</v>
      </c>
      <c r="CE21" s="280">
        <v>1.2122643993930753</v>
      </c>
      <c r="CF21" s="281">
        <v>4020.7466666666664</v>
      </c>
      <c r="CG21" s="284">
        <v>2160.0966666666664</v>
      </c>
      <c r="CH21" s="288"/>
      <c r="CI21" s="288"/>
      <c r="CJ21" s="287"/>
      <c r="CK21" s="288"/>
      <c r="CL21" s="288"/>
      <c r="CM21" s="277"/>
      <c r="CN21" s="289"/>
      <c r="CO21" s="290"/>
      <c r="CP21" s="291"/>
      <c r="CQ21" s="292"/>
      <c r="CR21" s="291"/>
      <c r="CS21" s="292"/>
      <c r="CT21" s="293"/>
      <c r="CU21" s="292"/>
      <c r="CV21" s="291"/>
      <c r="CW21" s="292"/>
      <c r="CX21" s="291"/>
      <c r="CY21" s="292"/>
      <c r="CZ21" s="291"/>
      <c r="DA21" s="292"/>
      <c r="DB21" s="291"/>
      <c r="DC21" s="292"/>
      <c r="DD21" s="291"/>
      <c r="DE21" s="292"/>
      <c r="DF21" s="294"/>
      <c r="DG21" s="295"/>
      <c r="DH21" s="114">
        <v>16</v>
      </c>
      <c r="DI21">
        <f t="shared" si="0"/>
        <v>2.6351323325419922</v>
      </c>
    </row>
    <row r="22" spans="1:113" s="297" customFormat="1">
      <c r="A22" s="266" t="s">
        <v>38</v>
      </c>
      <c r="B22" s="958"/>
      <c r="C22" s="961"/>
      <c r="D22" s="266" t="s">
        <v>23</v>
      </c>
      <c r="E22" s="266" t="s">
        <v>38</v>
      </c>
      <c r="F22" s="267">
        <v>1390.32</v>
      </c>
      <c r="G22" s="268">
        <v>25.620000839233398</v>
      </c>
      <c r="H22" s="268">
        <v>27.209999084472599</v>
      </c>
      <c r="I22" s="268">
        <v>35.840000152587798</v>
      </c>
      <c r="J22" s="268">
        <v>4.1837977654328702</v>
      </c>
      <c r="K22" s="268">
        <v>0.18050450000000001</v>
      </c>
      <c r="L22" s="268">
        <v>2.66996796622337</v>
      </c>
      <c r="M22" s="268">
        <v>2.55826190611474</v>
      </c>
      <c r="N22" s="269">
        <v>9.7783090000000003E-2</v>
      </c>
      <c r="O22" s="266" t="s">
        <v>52</v>
      </c>
      <c r="P22" s="270" t="s">
        <v>108</v>
      </c>
      <c r="Q22" s="95" t="s">
        <v>182</v>
      </c>
      <c r="R22" s="105" t="s">
        <v>95</v>
      </c>
      <c r="S22" s="271"/>
      <c r="T22" s="272">
        <v>2.4168551058434877</v>
      </c>
      <c r="U22" s="273">
        <v>2.6781666666666668</v>
      </c>
      <c r="V22" s="274">
        <v>2.2956798970561056</v>
      </c>
      <c r="W22" s="274">
        <v>5.938333333333333E-2</v>
      </c>
      <c r="X22" s="274">
        <v>6.6941666666666663E-2</v>
      </c>
      <c r="Y22" s="274">
        <v>1.9016000000000002</v>
      </c>
      <c r="Z22" s="274">
        <v>1.1666969268689562</v>
      </c>
      <c r="AA22" s="274">
        <v>2.6680654000000001</v>
      </c>
      <c r="AB22" s="274">
        <v>2.4333947999999999</v>
      </c>
      <c r="AC22" s="274">
        <f>AA22</f>
        <v>2.6680654000000001</v>
      </c>
      <c r="AD22" s="274">
        <f>AB22^2/AA22</f>
        <v>2.2193647324638439</v>
      </c>
      <c r="AE22" s="274">
        <f>AC22/AD22</f>
        <v>1.2021752715868508</v>
      </c>
      <c r="AF22" s="275">
        <v>12.5</v>
      </c>
      <c r="AG22" s="276">
        <v>3371.0666666666671</v>
      </c>
      <c r="AH22" s="276">
        <v>1974.18</v>
      </c>
      <c r="AI22" s="276">
        <v>2348.5</v>
      </c>
      <c r="AJ22" s="276">
        <v>1919.355</v>
      </c>
      <c r="AK22" s="276">
        <v>2328.3450000000003</v>
      </c>
      <c r="AL22" s="277">
        <f>(AK22^2-AJ22^2)/(2*AJ22^2)</f>
        <v>0.23579028830062099</v>
      </c>
      <c r="AM22" s="278"/>
      <c r="AN22" s="279">
        <v>16.463676744519272</v>
      </c>
      <c r="AO22" s="278">
        <v>10.743889630113264</v>
      </c>
      <c r="AP22" s="274">
        <v>2.4039605872723526</v>
      </c>
      <c r="AQ22" s="274">
        <v>2.6933288682534857</v>
      </c>
      <c r="AR22" s="273">
        <v>3.8963999999999999</v>
      </c>
      <c r="AS22" s="274">
        <v>3.3937493481162093</v>
      </c>
      <c r="AT22" s="274">
        <v>7.5616666666666665E-2</v>
      </c>
      <c r="AU22" s="274">
        <v>6.359999999999999E-2</v>
      </c>
      <c r="AV22" s="274">
        <v>2.5068833333333336</v>
      </c>
      <c r="AW22" s="274">
        <v>1.1481107177708336</v>
      </c>
      <c r="AX22" s="274">
        <v>3.6227204999999998</v>
      </c>
      <c r="AY22" s="274">
        <v>3.4505471999999999</v>
      </c>
      <c r="AZ22" s="300">
        <f>AX22</f>
        <v>3.6227204999999998</v>
      </c>
      <c r="BA22" s="274">
        <f>(AY22^2)/AX22</f>
        <v>3.2865566028148847</v>
      </c>
      <c r="BB22" s="274">
        <f>AZ22/BA22</f>
        <v>1.1022845299232624</v>
      </c>
      <c r="BC22" s="275">
        <v>10.9166666666667</v>
      </c>
      <c r="BD22" s="281">
        <v>16.749600771124243</v>
      </c>
      <c r="BE22" s="276">
        <v>30.516365523116249</v>
      </c>
      <c r="BF22" s="276"/>
      <c r="BG22" s="282"/>
      <c r="BH22" s="283"/>
      <c r="BI22" s="276">
        <v>3655.4233333333336</v>
      </c>
      <c r="BJ22" s="284">
        <v>2009.03</v>
      </c>
      <c r="BK22" s="282"/>
      <c r="BL22" s="272">
        <v>2.4100695482662822</v>
      </c>
      <c r="BM22" s="273">
        <v>2.6361999999999997</v>
      </c>
      <c r="BN22" s="274">
        <v>2.2310576588566033</v>
      </c>
      <c r="BO22" s="274">
        <v>4.3800000000000006E-2</v>
      </c>
      <c r="BP22" s="274">
        <v>3.0783333333333336E-2</v>
      </c>
      <c r="BQ22" s="274">
        <v>1.8522666666666665</v>
      </c>
      <c r="BR22" s="280">
        <v>1.1815920532287041</v>
      </c>
      <c r="BS22" s="281">
        <v>3054.0733333333337</v>
      </c>
      <c r="BT22" s="276">
        <v>1662.12</v>
      </c>
      <c r="BU22" s="276">
        <v>1946.46</v>
      </c>
      <c r="BV22" s="276"/>
      <c r="BW22" s="285">
        <v>11.462368339387734</v>
      </c>
      <c r="BX22" s="274">
        <v>2.4064847008999468</v>
      </c>
      <c r="BY22" s="274">
        <v>2.7180359986639662</v>
      </c>
      <c r="BZ22" s="273">
        <v>3.4365000000000001</v>
      </c>
      <c r="CA22" s="274">
        <v>2.9329676670384921</v>
      </c>
      <c r="CB22" s="274">
        <v>4.6949999999999999E-2</v>
      </c>
      <c r="CC22" s="274">
        <v>8.6483333333333343E-2</v>
      </c>
      <c r="CD22" s="274">
        <v>2.0660666666666665</v>
      </c>
      <c r="CE22" s="280">
        <v>1.171680151343073</v>
      </c>
      <c r="CF22" s="281">
        <v>3614.4866666666662</v>
      </c>
      <c r="CG22" s="284">
        <v>2003.8066666666666</v>
      </c>
      <c r="CH22" s="286">
        <v>1730.13</v>
      </c>
      <c r="CI22" s="286">
        <v>2119.58</v>
      </c>
      <c r="CJ22" s="287">
        <f>(CI22^2-CH22^2)/(2*CH22^2)</f>
        <v>0.25043340257716451</v>
      </c>
      <c r="CK22" s="288">
        <v>1854.3080054274083</v>
      </c>
      <c r="CL22" s="288">
        <v>2051.9894894894892</v>
      </c>
      <c r="CM22" s="277">
        <f>(CL22^2-CK22^2)/(2*CK22^2)</f>
        <v>0.11228909089269437</v>
      </c>
      <c r="CN22" s="289"/>
      <c r="CO22" s="290"/>
      <c r="CP22" s="291"/>
      <c r="CQ22" s="292"/>
      <c r="CR22" s="291"/>
      <c r="CS22" s="292"/>
      <c r="CT22" s="293"/>
      <c r="CU22" s="292"/>
      <c r="CV22" s="291"/>
      <c r="CW22" s="292"/>
      <c r="CX22" s="291"/>
      <c r="CY22" s="292"/>
      <c r="CZ22" s="291"/>
      <c r="DA22" s="292"/>
      <c r="DB22" s="291"/>
      <c r="DC22" s="292"/>
      <c r="DD22" s="291"/>
      <c r="DE22" s="292"/>
      <c r="DF22" s="294"/>
      <c r="DG22" s="295"/>
      <c r="DH22" s="114">
        <v>17</v>
      </c>
      <c r="DI22">
        <f t="shared" si="0"/>
        <v>2.4966089767312569</v>
      </c>
    </row>
    <row r="23" spans="1:113" s="297" customFormat="1">
      <c r="A23" s="266" t="s">
        <v>39</v>
      </c>
      <c r="B23" s="958"/>
      <c r="C23" s="961"/>
      <c r="D23" s="266" t="s">
        <v>23</v>
      </c>
      <c r="E23" s="266" t="s">
        <v>39</v>
      </c>
      <c r="F23" s="267">
        <v>1390.51</v>
      </c>
      <c r="G23" s="268">
        <v>25.569999694824201</v>
      </c>
      <c r="H23" s="268">
        <v>27.149999618530199</v>
      </c>
      <c r="I23" s="268">
        <v>32.930000305175703</v>
      </c>
      <c r="J23" s="268">
        <v>10.9289549234761</v>
      </c>
      <c r="K23" s="268">
        <v>0.19985269999999999</v>
      </c>
      <c r="L23" s="268">
        <v>2.6566256457795001</v>
      </c>
      <c r="M23" s="268">
        <v>2.3662842264667501</v>
      </c>
      <c r="N23" s="269">
        <v>0.1182396</v>
      </c>
      <c r="O23" s="266" t="s">
        <v>53</v>
      </c>
      <c r="P23" s="270" t="s">
        <v>109</v>
      </c>
      <c r="Q23" s="95" t="s">
        <v>183</v>
      </c>
      <c r="R23" s="105" t="s">
        <v>95</v>
      </c>
      <c r="S23" s="271"/>
      <c r="T23" s="272">
        <v>2.5385337933509038</v>
      </c>
      <c r="U23" s="273">
        <v>2.6036333333333337</v>
      </c>
      <c r="V23" s="274">
        <v>1.9952895749903445</v>
      </c>
      <c r="W23" s="274">
        <v>6.3666666666666677E-2</v>
      </c>
      <c r="X23" s="274">
        <v>7.3833333333333334E-2</v>
      </c>
      <c r="Y23" s="274">
        <v>2.0500999999999996</v>
      </c>
      <c r="Z23" s="274">
        <v>1.3052861034658603</v>
      </c>
      <c r="AA23" s="274">
        <v>2.6386416000000001</v>
      </c>
      <c r="AB23" s="274">
        <v>2.2571869000000002</v>
      </c>
      <c r="AC23" s="274">
        <f>AA23</f>
        <v>2.6386416000000001</v>
      </c>
      <c r="AD23" s="274">
        <f>AB23^2/AA23</f>
        <v>1.9308771231119872</v>
      </c>
      <c r="AE23" s="274">
        <f>AC23/AD23</f>
        <v>1.3665507599713604</v>
      </c>
      <c r="AF23" s="275">
        <v>5.75</v>
      </c>
      <c r="AG23" s="276">
        <v>3239.9900000000002</v>
      </c>
      <c r="AH23" s="276">
        <v>1774.04</v>
      </c>
      <c r="AI23" s="276">
        <v>2302.31</v>
      </c>
      <c r="AJ23" s="276">
        <v>1739.03</v>
      </c>
      <c r="AK23" s="288">
        <v>2291.9899999999998</v>
      </c>
      <c r="AL23" s="277">
        <f>(AK23^2-AJ23^2)/(2*AJ23^2)</f>
        <v>0.36852293859436053</v>
      </c>
      <c r="AM23" s="278"/>
      <c r="AN23" s="279">
        <v>15.849734341091072</v>
      </c>
      <c r="AO23" s="274">
        <v>8.8068365274917859</v>
      </c>
      <c r="AP23" s="274">
        <v>2.4456306779899712</v>
      </c>
      <c r="AQ23" s="274">
        <v>2.6818136194247169</v>
      </c>
      <c r="AR23" s="273">
        <v>3.50685</v>
      </c>
      <c r="AS23" s="274">
        <v>2.9758657725435769</v>
      </c>
      <c r="AT23" s="274">
        <v>6.4283333333333331E-2</v>
      </c>
      <c r="AU23" s="274">
        <v>7.2833333333333333E-2</v>
      </c>
      <c r="AV23" s="274">
        <v>2.703383333333333</v>
      </c>
      <c r="AW23" s="274">
        <v>1.1784301672324999</v>
      </c>
      <c r="AX23" s="274"/>
      <c r="AY23" s="274"/>
      <c r="AZ23" s="300"/>
      <c r="BA23" s="274"/>
      <c r="BB23" s="274"/>
      <c r="BC23" s="275"/>
      <c r="BD23" s="493"/>
      <c r="BE23" s="276">
        <v>15.275886375581811</v>
      </c>
      <c r="BF23" s="276"/>
      <c r="BG23" s="282"/>
      <c r="BH23" s="283"/>
      <c r="BI23" s="276"/>
      <c r="BJ23" s="284">
        <v>1651.39</v>
      </c>
      <c r="BK23" s="282"/>
      <c r="BL23" s="272"/>
      <c r="BM23" s="273"/>
      <c r="BN23" s="274"/>
      <c r="BO23" s="274"/>
      <c r="BP23" s="274"/>
      <c r="BQ23" s="274"/>
      <c r="BR23" s="280"/>
      <c r="BS23" s="281"/>
      <c r="BT23" s="276"/>
      <c r="BU23" s="276"/>
      <c r="BV23" s="276"/>
      <c r="BW23" s="285"/>
      <c r="BX23" s="274"/>
      <c r="BY23" s="274"/>
      <c r="BZ23" s="301"/>
      <c r="CA23" s="271"/>
      <c r="CB23" s="271"/>
      <c r="CC23" s="271"/>
      <c r="CD23" s="271"/>
      <c r="CE23" s="302"/>
      <c r="CF23" s="281"/>
      <c r="CG23" s="284"/>
      <c r="CH23" s="288"/>
      <c r="CI23" s="288"/>
      <c r="CJ23" s="287"/>
      <c r="CK23" s="288"/>
      <c r="CL23" s="288"/>
      <c r="CM23" s="277"/>
      <c r="CN23" s="289"/>
      <c r="CO23" s="290">
        <v>0.16</v>
      </c>
      <c r="CP23" s="291">
        <v>0.46</v>
      </c>
      <c r="CQ23" s="292">
        <v>6.07</v>
      </c>
      <c r="CR23" s="291">
        <v>0.48</v>
      </c>
      <c r="CS23" s="292">
        <v>35.47</v>
      </c>
      <c r="CT23" s="293">
        <v>1.07</v>
      </c>
      <c r="CU23" s="292">
        <v>1.84</v>
      </c>
      <c r="CV23" s="291">
        <v>0.14000000000000001</v>
      </c>
      <c r="CW23" s="292">
        <v>2.5299999999999998</v>
      </c>
      <c r="CX23" s="291">
        <v>0.68</v>
      </c>
      <c r="CY23" s="292">
        <v>0.54</v>
      </c>
      <c r="CZ23" s="291">
        <v>0.27</v>
      </c>
      <c r="DA23" s="292">
        <v>1.05</v>
      </c>
      <c r="DB23" s="291">
        <v>0.17</v>
      </c>
      <c r="DC23" s="292">
        <v>0.3</v>
      </c>
      <c r="DD23" s="291">
        <v>0.08</v>
      </c>
      <c r="DE23" s="292">
        <v>52.04</v>
      </c>
      <c r="DF23" s="294">
        <v>1.1599999999999999</v>
      </c>
      <c r="DG23" s="295"/>
      <c r="DH23" s="115">
        <v>18</v>
      </c>
      <c r="DI23">
        <f t="shared" si="0"/>
        <v>2.3653675019357938</v>
      </c>
    </row>
    <row r="24" spans="1:113" s="297" customFormat="1">
      <c r="A24" s="266" t="s">
        <v>40</v>
      </c>
      <c r="B24" s="958"/>
      <c r="C24" s="961"/>
      <c r="D24" s="266" t="s">
        <v>23</v>
      </c>
      <c r="E24" s="266" t="s">
        <v>40</v>
      </c>
      <c r="F24" s="267">
        <v>1390.85</v>
      </c>
      <c r="G24" s="268">
        <v>25.569999694824201</v>
      </c>
      <c r="H24" s="268">
        <v>26.530000686645501</v>
      </c>
      <c r="I24" s="268">
        <v>32.700000762939403</v>
      </c>
      <c r="J24" s="268">
        <v>9.5663424545495008</v>
      </c>
      <c r="K24" s="268">
        <v>0.1291081</v>
      </c>
      <c r="L24" s="268">
        <v>2.6590269152192798</v>
      </c>
      <c r="M24" s="268">
        <v>2.4046552945507602</v>
      </c>
      <c r="N24" s="269">
        <v>6.9534579999999999E-2</v>
      </c>
      <c r="O24" s="266" t="s">
        <v>54</v>
      </c>
      <c r="P24" s="270" t="s">
        <v>109</v>
      </c>
      <c r="Q24" s="95" t="s">
        <v>183</v>
      </c>
      <c r="R24" s="105" t="s">
        <v>95</v>
      </c>
      <c r="S24" s="271"/>
      <c r="T24" s="272">
        <v>2.4150771190455291</v>
      </c>
      <c r="U24" s="273">
        <v>2.7102166666666667</v>
      </c>
      <c r="V24" s="274">
        <v>2.2422268649451382</v>
      </c>
      <c r="W24" s="274">
        <v>5.5366666666666661E-2</v>
      </c>
      <c r="X24" s="274">
        <v>6.5049999999999997E-2</v>
      </c>
      <c r="Y24" s="274">
        <v>1.8544833333333335</v>
      </c>
      <c r="Z24" s="274">
        <v>1.2088444104133143</v>
      </c>
      <c r="AA24" s="274"/>
      <c r="AB24" s="274"/>
      <c r="AC24" s="274"/>
      <c r="AD24" s="274"/>
      <c r="AE24" s="274"/>
      <c r="AF24" s="275"/>
      <c r="AG24" s="276">
        <v>3293.0166666666669</v>
      </c>
      <c r="AH24" s="276">
        <v>1959.7</v>
      </c>
      <c r="AI24" s="276">
        <v>2323.54</v>
      </c>
      <c r="AJ24" s="271"/>
      <c r="AK24" s="276"/>
      <c r="AL24" s="277"/>
      <c r="AM24" s="278"/>
      <c r="AN24" s="279">
        <v>16.037266197283266</v>
      </c>
      <c r="AO24" s="278">
        <v>10.430674561545535</v>
      </c>
      <c r="AP24" s="274">
        <v>2.4012156992513347</v>
      </c>
      <c r="AQ24" s="274">
        <v>2.6808460234539511</v>
      </c>
      <c r="AR24" s="273">
        <v>3.9132833333333337</v>
      </c>
      <c r="AS24" s="274">
        <v>3.2642544507241009</v>
      </c>
      <c r="AT24" s="274">
        <v>4.8316666666666667E-2</v>
      </c>
      <c r="AU24" s="274">
        <v>4.9166666666666664E-2</v>
      </c>
      <c r="AV24" s="274">
        <v>2.4138500000000001</v>
      </c>
      <c r="AW24" s="274">
        <v>1.1988291330858905</v>
      </c>
      <c r="AX24" s="274"/>
      <c r="AY24" s="274"/>
      <c r="AZ24" s="300"/>
      <c r="BA24" s="274"/>
      <c r="BC24" s="275"/>
      <c r="BD24" s="281">
        <v>14.235892853815143</v>
      </c>
      <c r="BE24" s="276">
        <v>25.93660086656396</v>
      </c>
      <c r="BF24" s="276"/>
      <c r="BG24" s="282"/>
      <c r="BH24" s="283"/>
      <c r="BI24" s="276">
        <v>3525.6433333333334</v>
      </c>
      <c r="BJ24" s="284">
        <v>1942.08</v>
      </c>
      <c r="BK24" s="282"/>
      <c r="BL24" s="272">
        <v>2.4098197599145932</v>
      </c>
      <c r="BM24" s="273">
        <v>2.5626333333333333</v>
      </c>
      <c r="BN24" s="274">
        <v>2.0619499564250319</v>
      </c>
      <c r="BO24" s="274">
        <v>4.265E-2</v>
      </c>
      <c r="BP24" s="274">
        <v>3.3466666666666672E-2</v>
      </c>
      <c r="BQ24" s="274">
        <v>1.8265666666666669</v>
      </c>
      <c r="BR24" s="280">
        <v>1.242820333901981</v>
      </c>
      <c r="BS24" s="281">
        <v>2991.1933333333341</v>
      </c>
      <c r="BT24" s="276">
        <v>1683.41</v>
      </c>
      <c r="BU24" s="276">
        <v>2109.87</v>
      </c>
      <c r="BV24" s="276"/>
      <c r="BW24" s="285">
        <v>10.465777567818048</v>
      </c>
      <c r="BX24" s="274">
        <v>2.41134109508149</v>
      </c>
      <c r="BY24" s="274">
        <v>2.6932060496844876</v>
      </c>
      <c r="BZ24" s="273">
        <v>3.3540166666666664</v>
      </c>
      <c r="CA24" s="274">
        <v>2.8168722887814446</v>
      </c>
      <c r="CB24" s="274">
        <v>5.5833333333333325E-2</v>
      </c>
      <c r="CC24" s="274">
        <v>5.9499999999999997E-2</v>
      </c>
      <c r="CD24" s="274">
        <v>2.0708500000000001</v>
      </c>
      <c r="CE24" s="280">
        <v>1.1906882253854632</v>
      </c>
      <c r="CF24" s="281">
        <v>3514.6166666666668</v>
      </c>
      <c r="CG24" s="284">
        <v>1964.42</v>
      </c>
      <c r="CH24" s="288"/>
      <c r="CI24" s="288"/>
      <c r="CJ24" s="287"/>
      <c r="CK24" s="288"/>
      <c r="CL24" s="288"/>
      <c r="CM24" s="277"/>
      <c r="CN24" s="289"/>
      <c r="CO24" s="290"/>
      <c r="CP24" s="291"/>
      <c r="CQ24" s="292"/>
      <c r="CR24" s="291"/>
      <c r="CS24" s="292"/>
      <c r="CT24" s="293"/>
      <c r="CU24" s="292"/>
      <c r="CV24" s="291"/>
      <c r="CW24" s="292"/>
      <c r="CX24" s="291"/>
      <c r="CY24" s="292"/>
      <c r="CZ24" s="291"/>
      <c r="DA24" s="292"/>
      <c r="DB24" s="291"/>
      <c r="DC24" s="292"/>
      <c r="DD24" s="291"/>
      <c r="DE24" s="292"/>
      <c r="DF24" s="294"/>
      <c r="DG24" s="295"/>
      <c r="DH24" s="115">
        <v>19</v>
      </c>
      <c r="DI24">
        <f t="shared" si="0"/>
        <v>2.2410251150099256</v>
      </c>
    </row>
    <row r="25" spans="1:113" s="297" customFormat="1">
      <c r="A25" s="266" t="s">
        <v>41</v>
      </c>
      <c r="B25" s="958"/>
      <c r="C25" s="961"/>
      <c r="D25" s="266" t="s">
        <v>23</v>
      </c>
      <c r="E25" s="266" t="s">
        <v>41</v>
      </c>
      <c r="F25" s="267">
        <v>1391.02</v>
      </c>
      <c r="G25" s="268">
        <v>25.75</v>
      </c>
      <c r="H25" s="268">
        <v>26.030000686645501</v>
      </c>
      <c r="I25" s="268">
        <v>31.639999389648398</v>
      </c>
      <c r="J25" s="268">
        <v>10.756559760014399</v>
      </c>
      <c r="K25" s="268">
        <v>0.19894829999999999</v>
      </c>
      <c r="L25" s="268">
        <v>2.6202249517756702</v>
      </c>
      <c r="M25" s="268">
        <v>2.3383788889911101</v>
      </c>
      <c r="N25" s="269">
        <v>0.1089099</v>
      </c>
      <c r="O25" s="266" t="s">
        <v>72</v>
      </c>
      <c r="P25" s="270" t="s">
        <v>161</v>
      </c>
      <c r="Q25" s="95" t="s">
        <v>203</v>
      </c>
      <c r="R25" s="105" t="s">
        <v>95</v>
      </c>
      <c r="S25" s="271"/>
      <c r="T25" s="272">
        <v>2.5839543313963556</v>
      </c>
      <c r="U25" s="273">
        <v>2.8918083333333335</v>
      </c>
      <c r="V25" s="274">
        <v>2.770497127193714</v>
      </c>
      <c r="W25" s="274">
        <v>6.6325000000000009E-2</v>
      </c>
      <c r="X25" s="274">
        <v>0.11601666666666667</v>
      </c>
      <c r="Y25" s="274">
        <v>2.0516666666666667</v>
      </c>
      <c r="Z25" s="274">
        <v>1.0467065183242745</v>
      </c>
      <c r="AA25" s="274">
        <v>2.9582196000000001</v>
      </c>
      <c r="AB25" s="274">
        <v>2.9054866000000001</v>
      </c>
      <c r="AC25" s="274">
        <f>AA25</f>
        <v>2.9582196000000001</v>
      </c>
      <c r="AD25" s="274">
        <f>AB25^2/AA25</f>
        <v>2.8536936144901346</v>
      </c>
      <c r="AE25" s="274">
        <f>AC25/AD25</f>
        <v>1.0366283139083734</v>
      </c>
      <c r="AF25" s="275">
        <v>-2.2083333333329733</v>
      </c>
      <c r="AG25" s="276">
        <v>4544.1533333333327</v>
      </c>
      <c r="AH25" s="276">
        <v>3054.3</v>
      </c>
      <c r="AI25" s="276">
        <v>3197.69</v>
      </c>
      <c r="AJ25" s="276">
        <v>2892.26</v>
      </c>
      <c r="AK25" s="288">
        <v>3234.9949999999999</v>
      </c>
      <c r="AL25" s="277">
        <f>(AK25^2-AJ25^2)/(2*AJ25^2)</f>
        <v>0.12552197192103359</v>
      </c>
      <c r="AM25" s="278"/>
      <c r="AN25" s="299">
        <v>6.7702789014264422</v>
      </c>
      <c r="AO25" s="278">
        <v>4.8291149101312882</v>
      </c>
      <c r="AP25" s="278">
        <v>2.5897647339320415</v>
      </c>
      <c r="AQ25" s="274">
        <v>2.7211733204819497</v>
      </c>
      <c r="AR25" s="273">
        <v>3.3272833333333334</v>
      </c>
      <c r="AS25" s="274">
        <v>3.2474842849981052</v>
      </c>
      <c r="AT25" s="274">
        <v>6.2149999999999997E-2</v>
      </c>
      <c r="AU25" s="274">
        <v>6.0454166666666663E-2</v>
      </c>
      <c r="AV25" s="274">
        <v>2.2911666666666664</v>
      </c>
      <c r="AW25" s="274">
        <v>1.024572574131879</v>
      </c>
      <c r="AX25" s="274"/>
      <c r="AY25" s="274"/>
      <c r="AZ25" s="300"/>
      <c r="BA25" s="274"/>
      <c r="BB25" s="274"/>
      <c r="BC25" s="275"/>
      <c r="BD25" s="281">
        <v>95.344431109269763</v>
      </c>
      <c r="BE25" s="276">
        <v>173.70954389193841</v>
      </c>
      <c r="BF25" s="276"/>
      <c r="BG25" s="282"/>
      <c r="BH25" s="283"/>
      <c r="BI25" s="276">
        <v>4740.1166666666668</v>
      </c>
      <c r="BJ25" s="284">
        <v>2639.9966666666664</v>
      </c>
      <c r="BK25" s="282"/>
      <c r="BL25" s="272">
        <v>2.5830531038058178</v>
      </c>
      <c r="BM25" s="273">
        <v>2.9645000000000001</v>
      </c>
      <c r="BN25" s="274">
        <v>2.7649430146548974</v>
      </c>
      <c r="BO25" s="274">
        <v>5.1999999999999991E-2</v>
      </c>
      <c r="BP25" s="274">
        <v>0.10746666666666665</v>
      </c>
      <c r="BQ25" s="274">
        <v>2.0213999999999999</v>
      </c>
      <c r="BR25" s="280">
        <v>1.072173995734234</v>
      </c>
      <c r="BS25" s="281">
        <v>4461.3466666666664</v>
      </c>
      <c r="BT25" s="276">
        <v>2614.19</v>
      </c>
      <c r="BU25" s="276">
        <v>2861.85</v>
      </c>
      <c r="BV25" s="276"/>
      <c r="BW25" s="285">
        <v>4.587762450783397</v>
      </c>
      <c r="BX25" s="274">
        <v>2.5925421703509035</v>
      </c>
      <c r="BY25" s="274">
        <v>2.7172008926146289</v>
      </c>
      <c r="BZ25" s="273">
        <v>3.1895500000000001</v>
      </c>
      <c r="CA25" s="274">
        <v>3.0164965696136163</v>
      </c>
      <c r="CB25" s="274">
        <v>5.3383333333333331E-2</v>
      </c>
      <c r="CC25" s="274">
        <v>8.8683333333333336E-2</v>
      </c>
      <c r="CD25" s="274">
        <v>2.0255333333333332</v>
      </c>
      <c r="CE25" s="280">
        <v>1.0573690128242215</v>
      </c>
      <c r="CF25" s="281">
        <v>4721.4666666666662</v>
      </c>
      <c r="CG25" s="284">
        <v>2784.36</v>
      </c>
      <c r="CH25" s="286">
        <v>2625.89</v>
      </c>
      <c r="CI25" s="286">
        <v>2731.1</v>
      </c>
      <c r="CJ25" s="287">
        <f>(CI25^2-CH25^2)/(2*CH25^2)</f>
        <v>4.0869074405797075E-2</v>
      </c>
      <c r="CK25" s="288"/>
      <c r="CL25" s="288"/>
      <c r="CM25" s="277"/>
      <c r="CN25" s="289"/>
      <c r="CO25" s="290"/>
      <c r="CP25" s="291"/>
      <c r="CQ25" s="292"/>
      <c r="CR25" s="291"/>
      <c r="CS25" s="292"/>
      <c r="CT25" s="293"/>
      <c r="CU25" s="292"/>
      <c r="CV25" s="291"/>
      <c r="CW25" s="292"/>
      <c r="CX25" s="291"/>
      <c r="CY25" s="292"/>
      <c r="CZ25" s="291"/>
      <c r="DA25" s="292"/>
      <c r="DB25" s="291"/>
      <c r="DC25" s="292"/>
      <c r="DD25" s="291"/>
      <c r="DE25" s="292"/>
      <c r="DF25" s="294"/>
      <c r="DG25" s="295"/>
      <c r="DH25" s="114">
        <v>20</v>
      </c>
      <c r="DI25">
        <f t="shared" si="0"/>
        <v>2.1232191454372882</v>
      </c>
    </row>
    <row r="26" spans="1:113" s="297" customFormat="1">
      <c r="A26" s="266" t="s">
        <v>42</v>
      </c>
      <c r="B26" s="958"/>
      <c r="C26" s="961"/>
      <c r="D26" s="266" t="s">
        <v>23</v>
      </c>
      <c r="E26" s="266" t="s">
        <v>42</v>
      </c>
      <c r="F26" s="267">
        <v>1391.22</v>
      </c>
      <c r="G26" s="268">
        <v>25.590000152587798</v>
      </c>
      <c r="H26" s="268">
        <v>27.7199993133544</v>
      </c>
      <c r="I26" s="268">
        <v>33.919998168945298</v>
      </c>
      <c r="J26" s="268">
        <v>10.1124921391112</v>
      </c>
      <c r="K26" s="268">
        <v>0.24893480000000001</v>
      </c>
      <c r="L26" s="268">
        <v>2.6517322801611498</v>
      </c>
      <c r="M26" s="268">
        <v>2.3835760617795798</v>
      </c>
      <c r="N26" s="269">
        <v>0.14512630000000001</v>
      </c>
      <c r="O26" s="266" t="s">
        <v>79</v>
      </c>
      <c r="P26" s="270" t="s">
        <v>115</v>
      </c>
      <c r="Q26" s="95" t="s">
        <v>200</v>
      </c>
      <c r="R26" s="105" t="s">
        <v>95</v>
      </c>
      <c r="S26" s="271"/>
      <c r="T26" s="272">
        <v>2.5746156483598068</v>
      </c>
      <c r="U26" s="273">
        <v>2.6643916666666669</v>
      </c>
      <c r="V26" s="274">
        <v>2.3608632508264629</v>
      </c>
      <c r="W26" s="274">
        <v>5.4291666666666669E-2</v>
      </c>
      <c r="X26" s="274">
        <v>6.0033333333333341E-2</v>
      </c>
      <c r="Y26" s="274">
        <v>2.1544416666666666</v>
      </c>
      <c r="Z26" s="274">
        <v>1.1286413763261587</v>
      </c>
      <c r="AA26" s="274"/>
      <c r="AB26" s="274"/>
      <c r="AC26" s="274"/>
      <c r="AD26" s="274"/>
      <c r="AE26" s="274"/>
      <c r="AF26" s="275"/>
      <c r="AG26" s="276">
        <v>3037.0766666666664</v>
      </c>
      <c r="AH26" s="276">
        <v>1631.71</v>
      </c>
      <c r="AI26" s="276">
        <v>2008.48</v>
      </c>
      <c r="AJ26" s="271"/>
      <c r="AK26" s="276"/>
      <c r="AL26" s="277"/>
      <c r="AM26" s="278"/>
      <c r="AN26" s="299">
        <v>9.4154909300316731</v>
      </c>
      <c r="AO26" s="274">
        <v>5.8335690045248807</v>
      </c>
      <c r="AP26" s="274">
        <v>2.5398711488554704</v>
      </c>
      <c r="AQ26" s="274">
        <v>2.6972150499975047</v>
      </c>
      <c r="AR26" s="273">
        <v>4.0954666666666659</v>
      </c>
      <c r="AS26" s="274">
        <v>3.4173954640903768</v>
      </c>
      <c r="AT26" s="274">
        <v>6.6883333333333336E-2</v>
      </c>
      <c r="AU26" s="274">
        <v>6.5716666666666673E-2</v>
      </c>
      <c r="AV26" s="274">
        <v>2.41275</v>
      </c>
      <c r="AW26" s="274">
        <v>1.1984175404050799</v>
      </c>
      <c r="AX26" s="274">
        <v>3.8581116</v>
      </c>
      <c r="AY26" s="274">
        <v>3.1408170000000002</v>
      </c>
      <c r="AZ26" s="300">
        <f>AX26</f>
        <v>3.8581116</v>
      </c>
      <c r="BA26" s="274">
        <f>(AY26^2)/AX26</f>
        <v>2.5568807878675677</v>
      </c>
      <c r="BB26" s="274">
        <f>AZ26/BA26</f>
        <v>1.5089133675323423</v>
      </c>
      <c r="BC26" s="275">
        <v>5.1666666666670267</v>
      </c>
      <c r="BD26" s="281">
        <v>22.506670152556584</v>
      </c>
      <c r="BE26" s="276">
        <v>41.005262302590836</v>
      </c>
      <c r="BF26" s="276"/>
      <c r="BG26" s="282"/>
      <c r="BH26" s="283"/>
      <c r="BI26" s="276">
        <v>3936.1333333333337</v>
      </c>
      <c r="BJ26" s="284">
        <v>2041.84</v>
      </c>
      <c r="BK26" s="282"/>
      <c r="BL26" s="272">
        <v>2.5713905308237854</v>
      </c>
      <c r="BM26" s="273">
        <v>2.8898666666666672</v>
      </c>
      <c r="BN26" s="274">
        <v>2.0681367930277443</v>
      </c>
      <c r="BO26" s="274">
        <v>0.14074999999999999</v>
      </c>
      <c r="BP26" s="274">
        <v>6.5583333333333327E-2</v>
      </c>
      <c r="BQ26" s="274">
        <v>1.8753333333333335</v>
      </c>
      <c r="BR26" s="280">
        <v>1.3973285889063041</v>
      </c>
      <c r="BS26" s="281">
        <v>2724.7666666666664</v>
      </c>
      <c r="BT26" s="276">
        <v>1373.92</v>
      </c>
      <c r="BU26" s="276">
        <v>1782.6</v>
      </c>
      <c r="BV26" s="276"/>
      <c r="BW26" s="285">
        <v>5.8473697613504054</v>
      </c>
      <c r="BX26" s="274">
        <v>2.5475251664362633</v>
      </c>
      <c r="BY26" s="274">
        <v>2.7057397759138815</v>
      </c>
      <c r="BZ26" s="273">
        <v>3.7474166666666666</v>
      </c>
      <c r="CA26" s="274">
        <v>2.6865471865062598</v>
      </c>
      <c r="CB26" s="274">
        <v>9.7083333333333341E-2</v>
      </c>
      <c r="CC26" s="274">
        <v>8.8749999999999996E-2</v>
      </c>
      <c r="CD26" s="274">
        <v>1.9594499999999997</v>
      </c>
      <c r="CE26" s="280">
        <v>1.3948821317894</v>
      </c>
      <c r="CF26" s="281">
        <v>3695.7100000000005</v>
      </c>
      <c r="CG26" s="284">
        <v>1950.68</v>
      </c>
      <c r="CH26" s="286">
        <v>1607.09</v>
      </c>
      <c r="CI26" s="286">
        <v>1928.96</v>
      </c>
      <c r="CJ26" s="287">
        <f>(CI26^2-CH26^2)/(2*CH26^2)</f>
        <v>0.22033754398529967</v>
      </c>
      <c r="CK26" s="288"/>
      <c r="CL26" s="288"/>
      <c r="CM26" s="277"/>
      <c r="CN26" s="289"/>
      <c r="CO26" s="290"/>
      <c r="CP26" s="291"/>
      <c r="CQ26" s="292"/>
      <c r="CR26" s="291"/>
      <c r="CS26" s="292"/>
      <c r="CT26" s="293"/>
      <c r="CU26" s="292"/>
      <c r="CV26" s="291"/>
      <c r="CW26" s="292"/>
      <c r="CX26" s="291"/>
      <c r="CY26" s="292"/>
      <c r="CZ26" s="291"/>
      <c r="DA26" s="292"/>
      <c r="DB26" s="291"/>
      <c r="DC26" s="292"/>
      <c r="DD26" s="291"/>
      <c r="DE26" s="292"/>
      <c r="DF26" s="294"/>
      <c r="DG26" s="295"/>
      <c r="DH26" s="296"/>
    </row>
    <row r="27" spans="1:113" s="297" customFormat="1">
      <c r="A27" s="266" t="s">
        <v>43</v>
      </c>
      <c r="B27" s="958"/>
      <c r="C27" s="961"/>
      <c r="D27" s="266" t="s">
        <v>23</v>
      </c>
      <c r="E27" s="266" t="s">
        <v>43</v>
      </c>
      <c r="F27" s="267">
        <v>1391.79</v>
      </c>
      <c r="G27" s="268">
        <v>25.590000152587798</v>
      </c>
      <c r="H27" s="268">
        <v>27.7199993133544</v>
      </c>
      <c r="I27" s="268">
        <v>33.930000305175703</v>
      </c>
      <c r="J27" s="268">
        <v>9.5422169137487103</v>
      </c>
      <c r="K27" s="268">
        <v>0.19484779999999999</v>
      </c>
      <c r="L27" s="268">
        <v>2.6357711014706999</v>
      </c>
      <c r="M27" s="268">
        <v>2.3842601056184698</v>
      </c>
      <c r="N27" s="269">
        <v>0.1098201</v>
      </c>
      <c r="O27" s="266" t="s">
        <v>81</v>
      </c>
      <c r="P27" s="270" t="s">
        <v>117</v>
      </c>
      <c r="Q27" s="95" t="s">
        <v>201</v>
      </c>
      <c r="R27" s="105" t="s">
        <v>95</v>
      </c>
      <c r="S27" s="271"/>
      <c r="T27" s="272">
        <v>2.5759994521003473</v>
      </c>
      <c r="U27" s="273">
        <v>2.8368666666666664</v>
      </c>
      <c r="V27" s="274">
        <v>2.2985824684162113</v>
      </c>
      <c r="W27" s="274">
        <v>0.10653333333333333</v>
      </c>
      <c r="X27" s="274">
        <v>5.6958333333333333E-2</v>
      </c>
      <c r="Y27" s="274">
        <v>2.0145666666666671</v>
      </c>
      <c r="Z27" s="274">
        <v>1.2353550590652289</v>
      </c>
      <c r="AA27" s="274">
        <v>2.8378947000000001</v>
      </c>
      <c r="AB27" s="274">
        <v>2.5208415</v>
      </c>
      <c r="AC27" s="274">
        <f>AA27</f>
        <v>2.8378947000000001</v>
      </c>
      <c r="AD27" s="274">
        <f>AB27^2/AA27</f>
        <v>2.2392098861604164</v>
      </c>
      <c r="AE27" s="274">
        <f>AC27/AD27</f>
        <v>1.2673643134302839</v>
      </c>
      <c r="AF27" s="275">
        <v>3.875</v>
      </c>
      <c r="AG27" s="276">
        <v>3086.2333333333331</v>
      </c>
      <c r="AH27" s="276">
        <v>1723.37</v>
      </c>
      <c r="AI27" s="276">
        <v>2212.36</v>
      </c>
      <c r="AJ27" s="276">
        <v>1565.27</v>
      </c>
      <c r="AK27" s="276">
        <v>2168.8249999999998</v>
      </c>
      <c r="AL27" s="277">
        <f>(AK27^2-AJ27^2)/(2*AJ27^2)</f>
        <v>0.45993207310005185</v>
      </c>
      <c r="AM27" s="278"/>
      <c r="AN27" s="299">
        <v>9.4929958045936136</v>
      </c>
      <c r="AO27" s="274">
        <v>5.6865105471647919</v>
      </c>
      <c r="AP27" s="274">
        <v>2.5466367859835528</v>
      </c>
      <c r="AQ27" s="274">
        <v>2.7001829756888474</v>
      </c>
      <c r="AR27" s="273">
        <v>3.6466333333333338</v>
      </c>
      <c r="AS27" s="274">
        <v>2.7669484273926934</v>
      </c>
      <c r="AT27" s="274">
        <v>8.716666666666667E-2</v>
      </c>
      <c r="AU27" s="274">
        <v>7.5433333333333338E-2</v>
      </c>
      <c r="AV27" s="274">
        <v>2.4499166666666667</v>
      </c>
      <c r="AW27" s="274">
        <v>1.31792602176166</v>
      </c>
      <c r="AX27" s="274">
        <v>3.6817985000000002</v>
      </c>
      <c r="AY27" s="274">
        <v>3.2401325000000001</v>
      </c>
      <c r="AZ27" s="300">
        <f>AX27</f>
        <v>3.6817985000000002</v>
      </c>
      <c r="BA27" s="274">
        <f>(AY27^2)/AX27</f>
        <v>2.8514484476964861</v>
      </c>
      <c r="BB27" s="274">
        <f>AZ27/BA27</f>
        <v>1.2912028982934285</v>
      </c>
      <c r="BC27" s="275">
        <v>6.875</v>
      </c>
      <c r="BD27" s="281">
        <v>22.553051576832775</v>
      </c>
      <c r="BE27" s="276">
        <v>41.089765361262842</v>
      </c>
      <c r="BF27" s="276"/>
      <c r="BG27" s="282"/>
      <c r="BH27" s="283"/>
      <c r="BI27" s="276">
        <v>3745.4333333333329</v>
      </c>
      <c r="BJ27" s="284">
        <v>1996.8133333333335</v>
      </c>
      <c r="BK27" s="282"/>
      <c r="BL27" s="272">
        <v>2.5708861408363086</v>
      </c>
      <c r="BM27" s="273">
        <v>2.6678999999999995</v>
      </c>
      <c r="BN27" s="274">
        <v>2.1028771543161291</v>
      </c>
      <c r="BO27" s="274">
        <v>0.1158</v>
      </c>
      <c r="BP27" s="274">
        <v>5.1541666666666666E-2</v>
      </c>
      <c r="BQ27" s="274">
        <v>1.9710666666666667</v>
      </c>
      <c r="BR27" s="280">
        <v>1.2686903723901171</v>
      </c>
      <c r="BS27" s="281">
        <v>2768</v>
      </c>
      <c r="BT27" s="276">
        <v>1335.32</v>
      </c>
      <c r="BU27" s="276">
        <v>1815.16</v>
      </c>
      <c r="BV27" s="276"/>
      <c r="BW27" s="285">
        <v>5.0793421290439325</v>
      </c>
      <c r="BX27" s="274">
        <v>2.5629077317910713</v>
      </c>
      <c r="BY27" s="274">
        <v>2.70005264320368</v>
      </c>
      <c r="BZ27" s="273">
        <v>3.5400666666666663</v>
      </c>
      <c r="CA27" s="274">
        <v>2.8214817537177579</v>
      </c>
      <c r="CB27" s="274">
        <v>9.3449999999999991E-2</v>
      </c>
      <c r="CC27" s="274">
        <v>0.06</v>
      </c>
      <c r="CD27" s="274">
        <v>2.0659333333333332</v>
      </c>
      <c r="CE27" s="280">
        <v>1.2546835229404041</v>
      </c>
      <c r="CF27" s="281">
        <v>3709.8800000000006</v>
      </c>
      <c r="CG27" s="284">
        <v>2001.8999999999999</v>
      </c>
      <c r="CH27" s="286">
        <v>1883.7</v>
      </c>
      <c r="CI27" s="286">
        <v>2239.39</v>
      </c>
      <c r="CJ27" s="287">
        <f>(CI27^2-CH27^2)/(2*CH27^2)</f>
        <v>0.20665265962381255</v>
      </c>
      <c r="CK27" s="288"/>
      <c r="CL27" s="288"/>
      <c r="CM27" s="277"/>
      <c r="CN27" s="289"/>
      <c r="CO27" s="290"/>
      <c r="CP27" s="291"/>
      <c r="CQ27" s="292"/>
      <c r="CR27" s="291"/>
      <c r="CS27" s="292"/>
      <c r="CT27" s="293"/>
      <c r="CU27" s="292"/>
      <c r="CV27" s="291"/>
      <c r="CW27" s="292"/>
      <c r="CX27" s="291"/>
      <c r="CY27" s="292"/>
      <c r="CZ27" s="291"/>
      <c r="DA27" s="292"/>
      <c r="DB27" s="291"/>
      <c r="DC27" s="292"/>
      <c r="DD27" s="291"/>
      <c r="DE27" s="292"/>
      <c r="DF27" s="294"/>
      <c r="DG27" s="295"/>
      <c r="DH27" s="296"/>
    </row>
    <row r="28" spans="1:113" s="334" customFormat="1">
      <c r="A28" s="303" t="s">
        <v>44</v>
      </c>
      <c r="B28" s="958"/>
      <c r="C28" s="961"/>
      <c r="D28" s="303" t="s">
        <v>23</v>
      </c>
      <c r="E28" s="303" t="s">
        <v>44</v>
      </c>
      <c r="F28" s="304">
        <v>1392.08</v>
      </c>
      <c r="G28" s="305">
        <v>25.579999923706001</v>
      </c>
      <c r="H28" s="305">
        <v>26.840000152587798</v>
      </c>
      <c r="I28" s="305">
        <v>33.130001068115199</v>
      </c>
      <c r="J28" s="305">
        <v>9.6660434982927494</v>
      </c>
      <c r="K28" s="305">
        <v>0.18111530000000001</v>
      </c>
      <c r="L28" s="305">
        <v>2.66373743592181</v>
      </c>
      <c r="M28" s="305">
        <v>2.4062594166853</v>
      </c>
      <c r="N28" s="306">
        <v>0.10140299999999999</v>
      </c>
      <c r="O28" s="303" t="s">
        <v>28</v>
      </c>
      <c r="P28" s="307" t="s">
        <v>93</v>
      </c>
      <c r="Q28" s="94" t="s">
        <v>186</v>
      </c>
      <c r="R28" s="104" t="s">
        <v>94</v>
      </c>
      <c r="S28" s="308"/>
      <c r="T28" s="309">
        <v>2.4038259765883092</v>
      </c>
      <c r="U28" s="310">
        <v>2.7767166666666667</v>
      </c>
      <c r="V28" s="311">
        <v>2.6061162672560161</v>
      </c>
      <c r="W28" s="311">
        <v>6.1333333333333337E-2</v>
      </c>
      <c r="X28" s="311">
        <v>6.6733333333333339E-2</v>
      </c>
      <c r="Y28" s="311">
        <v>1.8623833333333333</v>
      </c>
      <c r="Z28" s="311">
        <v>1.0655854207148723</v>
      </c>
      <c r="AA28" s="311">
        <v>2.7821245999999999</v>
      </c>
      <c r="AB28" s="311">
        <v>2.6855682999999999</v>
      </c>
      <c r="AC28" s="311">
        <f>AA28</f>
        <v>2.7821245999999999</v>
      </c>
      <c r="AD28" s="311">
        <f>AB28^2/AA28</f>
        <v>2.592363078909151</v>
      </c>
      <c r="AE28" s="311">
        <f>AC28/AD28</f>
        <v>1.0732002097370941</v>
      </c>
      <c r="AF28" s="312">
        <v>3.7083333333329733</v>
      </c>
      <c r="AG28" s="313">
        <v>3557.2666666666664</v>
      </c>
      <c r="AH28" s="313">
        <v>2302.1999999999998</v>
      </c>
      <c r="AI28" s="313">
        <v>2363.65</v>
      </c>
      <c r="AJ28" s="314">
        <v>2179.23</v>
      </c>
      <c r="AK28" s="314">
        <v>2496.8199999999997</v>
      </c>
      <c r="AL28" s="315">
        <f>(AK28^2-AJ28^2)/(2*AJ28^2)</f>
        <v>0.15635430092302682</v>
      </c>
      <c r="AM28" s="316"/>
      <c r="AN28" s="317">
        <v>15.68828881714118</v>
      </c>
      <c r="AO28" s="316">
        <v>10.473911870044446</v>
      </c>
      <c r="AP28" s="311">
        <v>2.3995242717016345</v>
      </c>
      <c r="AQ28" s="311">
        <v>2.6802514460572642</v>
      </c>
      <c r="AR28" s="310">
        <v>4.1091999999999995</v>
      </c>
      <c r="AS28" s="311">
        <v>3.9030199423110208</v>
      </c>
      <c r="AT28" s="311">
        <v>6.3899999999999998E-2</v>
      </c>
      <c r="AU28" s="311">
        <v>8.4699999999999998E-2</v>
      </c>
      <c r="AV28" s="311">
        <v>2.5686833333333334</v>
      </c>
      <c r="AW28" s="311">
        <v>1.0528257761262929</v>
      </c>
      <c r="AX28" s="311"/>
      <c r="AY28" s="311"/>
      <c r="AZ28" s="311"/>
      <c r="BA28" s="311"/>
      <c r="BB28" s="311"/>
      <c r="BC28" s="318"/>
      <c r="BD28" s="319">
        <v>23.437543143502484</v>
      </c>
      <c r="BE28" s="313">
        <v>42.701234692349168</v>
      </c>
      <c r="BF28" s="313"/>
      <c r="BG28" s="320"/>
      <c r="BH28" s="321"/>
      <c r="BI28" s="313">
        <v>3952.9300000000003</v>
      </c>
      <c r="BJ28" s="322">
        <v>2094.7633333333338</v>
      </c>
      <c r="BK28" s="320"/>
      <c r="BL28" s="309">
        <v>2.3981454804401743</v>
      </c>
      <c r="BM28" s="310">
        <v>2.7258000000000004</v>
      </c>
      <c r="BN28" s="311">
        <v>2.5968294144022956</v>
      </c>
      <c r="BO28" s="311">
        <v>4.1766666666666674E-2</v>
      </c>
      <c r="BP28" s="311">
        <v>4.3133333333333329E-2</v>
      </c>
      <c r="BQ28" s="311">
        <v>1.8505833333333335</v>
      </c>
      <c r="BR28" s="318">
        <v>1.049664635221097</v>
      </c>
      <c r="BS28" s="319">
        <v>3250.1666666666665</v>
      </c>
      <c r="BT28" s="313">
        <v>2006.01</v>
      </c>
      <c r="BU28" s="313">
        <v>2101.1999999999998</v>
      </c>
      <c r="BV28" s="313"/>
      <c r="BW28" s="323">
        <v>10.511988293122229</v>
      </c>
      <c r="BX28" s="311">
        <v>2.4024623503808482</v>
      </c>
      <c r="BY28" s="311">
        <v>2.6846750805574136</v>
      </c>
      <c r="BZ28" s="310">
        <v>3.4415166666666663</v>
      </c>
      <c r="CA28" s="311">
        <v>3.2872519141270078</v>
      </c>
      <c r="CB28" s="311">
        <v>6.4816666666666675E-2</v>
      </c>
      <c r="CC28" s="311">
        <v>7.8866666666666654E-2</v>
      </c>
      <c r="CD28" s="311">
        <v>1.8669666666666667</v>
      </c>
      <c r="CE28" s="318">
        <v>1.0469281809150992</v>
      </c>
      <c r="CF28" s="319">
        <v>3877.52</v>
      </c>
      <c r="CG28" s="322">
        <v>2152.8866666666668</v>
      </c>
      <c r="CH28" s="324">
        <v>1884.52</v>
      </c>
      <c r="CI28" s="324">
        <v>2109.19</v>
      </c>
      <c r="CJ28" s="325">
        <f>(CI28^2-CH28^2)/(2*CH28^2)</f>
        <v>0.12632523465001191</v>
      </c>
      <c r="CK28" s="314">
        <v>2033.6906584992344</v>
      </c>
      <c r="CL28" s="314">
        <v>2088.050314465409</v>
      </c>
      <c r="CM28" s="315">
        <f>(CL28^2-CK28^2)/(2*CK28^2)</f>
        <v>2.7086794430600084E-2</v>
      </c>
      <c r="CN28" s="326"/>
      <c r="CO28" s="327"/>
      <c r="CP28" s="328"/>
      <c r="CQ28" s="329"/>
      <c r="CR28" s="328"/>
      <c r="CS28" s="329"/>
      <c r="CT28" s="330"/>
      <c r="CU28" s="329"/>
      <c r="CV28" s="328"/>
      <c r="CW28" s="329"/>
      <c r="CX28" s="328"/>
      <c r="CY28" s="329"/>
      <c r="CZ28" s="328"/>
      <c r="DA28" s="329"/>
      <c r="DB28" s="328"/>
      <c r="DC28" s="329"/>
      <c r="DD28" s="328"/>
      <c r="DE28" s="329"/>
      <c r="DF28" s="331"/>
      <c r="DG28" s="332"/>
      <c r="DH28" s="333"/>
    </row>
    <row r="29" spans="1:113" s="334" customFormat="1">
      <c r="A29" s="303" t="s">
        <v>45</v>
      </c>
      <c r="B29" s="958"/>
      <c r="C29" s="961"/>
      <c r="D29" s="303" t="s">
        <v>23</v>
      </c>
      <c r="E29" s="303" t="s">
        <v>45</v>
      </c>
      <c r="F29" s="304">
        <v>1392.39</v>
      </c>
      <c r="G29" s="305">
        <v>25.7299995422363</v>
      </c>
      <c r="H29" s="305">
        <v>27.840000152587798</v>
      </c>
      <c r="I29" s="305">
        <v>33.029998779296797</v>
      </c>
      <c r="J29" s="305">
        <v>8.0586083263023696</v>
      </c>
      <c r="K29" s="305">
        <v>0.1297314</v>
      </c>
      <c r="L29" s="305">
        <v>2.4861450635370099</v>
      </c>
      <c r="M29" s="305">
        <v>2.2857963704428599</v>
      </c>
      <c r="N29" s="306">
        <v>6.8142259999999996E-2</v>
      </c>
      <c r="O29" s="303" t="s">
        <v>31</v>
      </c>
      <c r="P29" s="307" t="s">
        <v>97</v>
      </c>
      <c r="Q29" s="94" t="s">
        <v>187</v>
      </c>
      <c r="R29" s="104" t="s">
        <v>94</v>
      </c>
      <c r="S29" s="308"/>
      <c r="T29" s="309">
        <v>2.3765348894586138</v>
      </c>
      <c r="U29" s="310">
        <v>3.0029999999999983</v>
      </c>
      <c r="V29" s="311">
        <v>2.6026603333216016</v>
      </c>
      <c r="W29" s="311">
        <v>6.2399999999999997E-2</v>
      </c>
      <c r="X29" s="311">
        <v>9.7150000000000014E-2</v>
      </c>
      <c r="Y29" s="311">
        <v>1.895933333333335</v>
      </c>
      <c r="Z29" s="311">
        <v>1.1536004259602308</v>
      </c>
      <c r="AA29" s="311">
        <v>2.9374912000000002</v>
      </c>
      <c r="AB29" s="311">
        <v>2.8129841999999998</v>
      </c>
      <c r="AC29" s="311">
        <f>AA29</f>
        <v>2.9374912000000002</v>
      </c>
      <c r="AD29" s="311">
        <f>AB29^2/AA29</f>
        <v>2.6937544900388599</v>
      </c>
      <c r="AE29" s="311">
        <f>AC29/AD29</f>
        <v>1.0904821545031091</v>
      </c>
      <c r="AF29" s="312">
        <v>5.4583333333329733</v>
      </c>
      <c r="AG29" s="313">
        <v>3320.7400000000002</v>
      </c>
      <c r="AH29" s="313">
        <v>2118.3200000000002</v>
      </c>
      <c r="AI29" s="313">
        <v>2170.23</v>
      </c>
      <c r="AJ29" s="313">
        <v>2029.6999999999998</v>
      </c>
      <c r="AK29" s="313">
        <v>2340.7799999999997</v>
      </c>
      <c r="AL29" s="315">
        <f>(AK29^2-AJ29^2)/(2*AJ29^2)</f>
        <v>0.1650089604851038</v>
      </c>
      <c r="AM29" s="316"/>
      <c r="AN29" s="317">
        <v>16.058287795992715</v>
      </c>
      <c r="AO29" s="316">
        <v>10.738858398161378</v>
      </c>
      <c r="AP29" s="311">
        <v>2.3747707452214328</v>
      </c>
      <c r="AQ29" s="311">
        <v>2.6604754348923954</v>
      </c>
      <c r="AR29" s="310">
        <v>4.3779166666666667</v>
      </c>
      <c r="AS29" s="311">
        <v>4.0051422892040218</v>
      </c>
      <c r="AT29" s="311">
        <v>8.168333333333333E-2</v>
      </c>
      <c r="AU29" s="311">
        <v>9.3666666666666662E-2</v>
      </c>
      <c r="AV29" s="311">
        <v>2.5478499999999999</v>
      </c>
      <c r="AW29" s="311">
        <v>1.093073941085057</v>
      </c>
      <c r="AX29" s="311"/>
      <c r="AY29" s="311"/>
      <c r="AZ29" s="311"/>
      <c r="BA29" s="311"/>
      <c r="BB29" s="311"/>
      <c r="BC29" s="318"/>
      <c r="BD29" s="319">
        <v>20.446002932009282</v>
      </c>
      <c r="BE29" s="313">
        <v>37.250899736998491</v>
      </c>
      <c r="BF29" s="313"/>
      <c r="BG29" s="320"/>
      <c r="BH29" s="321"/>
      <c r="BI29" s="313">
        <v>3898.4433333333332</v>
      </c>
      <c r="BJ29" s="322">
        <v>2092.8766666666666</v>
      </c>
      <c r="BK29" s="320"/>
      <c r="BL29" s="309">
        <v>2.3737800190303386</v>
      </c>
      <c r="BM29" s="310">
        <v>2.9880499999999999</v>
      </c>
      <c r="BN29" s="311">
        <v>2.6803099011060727</v>
      </c>
      <c r="BO29" s="311">
        <v>4.3799999999999999E-2</v>
      </c>
      <c r="BP29" s="311">
        <v>6.5449999999999994E-2</v>
      </c>
      <c r="BQ29" s="311">
        <v>1.7536999999999998</v>
      </c>
      <c r="BR29" s="318">
        <v>1.1148151184931763</v>
      </c>
      <c r="BS29" s="319">
        <v>3264.4166666666665</v>
      </c>
      <c r="BT29" s="313">
        <v>1948.48</v>
      </c>
      <c r="BU29" s="313">
        <v>2169.9299999999998</v>
      </c>
      <c r="BV29" s="313"/>
      <c r="BW29" s="323">
        <v>10.716279677711487</v>
      </c>
      <c r="BX29" s="311">
        <v>2.3830580035291149</v>
      </c>
      <c r="BY29" s="311">
        <v>2.669084570991175</v>
      </c>
      <c r="BZ29" s="310">
        <v>3.7389666666666663</v>
      </c>
      <c r="CA29" s="311">
        <v>3.4049781324014057</v>
      </c>
      <c r="CB29" s="311">
        <v>7.6516666666666663E-2</v>
      </c>
      <c r="CC29" s="311">
        <v>0.10203333333333332</v>
      </c>
      <c r="CD29" s="311">
        <v>1.9350500000000002</v>
      </c>
      <c r="CE29" s="318">
        <v>1.0980883052043893</v>
      </c>
      <c r="CF29" s="319">
        <v>3729.6366666666668</v>
      </c>
      <c r="CG29" s="322">
        <v>2058.64</v>
      </c>
      <c r="CH29" s="324">
        <v>1912.69</v>
      </c>
      <c r="CI29" s="324">
        <v>2195.25</v>
      </c>
      <c r="CJ29" s="325">
        <f>(CI29^2-CH29^2)/(2*CH29^2)</f>
        <v>0.15864106012767323</v>
      </c>
      <c r="CK29" s="314">
        <v>1945.6758720930234</v>
      </c>
      <c r="CL29" s="314">
        <v>1940.0362318840578</v>
      </c>
      <c r="CM29" s="315">
        <f>(CL29^2-CK29^2)/(2*CK29^2)</f>
        <v>-2.8943499264862025E-3</v>
      </c>
      <c r="CN29" s="326"/>
      <c r="CO29" s="327"/>
      <c r="CP29" s="328"/>
      <c r="CQ29" s="329"/>
      <c r="CR29" s="328"/>
      <c r="CS29" s="329"/>
      <c r="CT29" s="330"/>
      <c r="CU29" s="329"/>
      <c r="CV29" s="328"/>
      <c r="CW29" s="329"/>
      <c r="CX29" s="328"/>
      <c r="CY29" s="329"/>
      <c r="CZ29" s="328"/>
      <c r="DA29" s="329"/>
      <c r="DB29" s="328"/>
      <c r="DC29" s="329"/>
      <c r="DD29" s="328"/>
      <c r="DE29" s="329"/>
      <c r="DF29" s="331"/>
      <c r="DG29" s="332"/>
      <c r="DH29" s="333"/>
    </row>
    <row r="30" spans="1:113" s="334" customFormat="1">
      <c r="A30" s="303" t="s">
        <v>46</v>
      </c>
      <c r="B30" s="958"/>
      <c r="C30" s="961"/>
      <c r="D30" s="303" t="s">
        <v>23</v>
      </c>
      <c r="E30" s="303" t="s">
        <v>46</v>
      </c>
      <c r="F30" s="304">
        <v>1392.81</v>
      </c>
      <c r="G30" s="305">
        <v>25.569999694824201</v>
      </c>
      <c r="H30" s="305">
        <v>25.829999923706001</v>
      </c>
      <c r="I30" s="305">
        <v>33.349998474121001</v>
      </c>
      <c r="J30" s="305">
        <v>5.6934282978142701</v>
      </c>
      <c r="K30" s="305">
        <v>0.31254330000000002</v>
      </c>
      <c r="L30" s="305">
        <v>2.6702009933484399</v>
      </c>
      <c r="M30" s="305">
        <v>2.51817501438462</v>
      </c>
      <c r="N30" s="306">
        <v>0.19790869999999999</v>
      </c>
      <c r="O30" s="303" t="s">
        <v>33</v>
      </c>
      <c r="P30" s="307" t="s">
        <v>98</v>
      </c>
      <c r="Q30" s="94" t="s">
        <v>188</v>
      </c>
      <c r="R30" s="104" t="s">
        <v>94</v>
      </c>
      <c r="S30" s="308"/>
      <c r="T30" s="309">
        <v>2.6060659556016126</v>
      </c>
      <c r="U30" s="310">
        <v>3.2986666666666666</v>
      </c>
      <c r="V30" s="311">
        <v>3.3151886344428276</v>
      </c>
      <c r="W30" s="311">
        <v>5.9249999999999997E-2</v>
      </c>
      <c r="X30" s="311">
        <v>4.8333333333333332E-2</v>
      </c>
      <c r="Y30" s="311">
        <v>2.0941166666666668</v>
      </c>
      <c r="Z30" s="311">
        <v>0.99504851444326581</v>
      </c>
      <c r="AA30" s="311"/>
      <c r="AB30" s="311"/>
      <c r="AC30" s="311"/>
      <c r="AD30" s="311"/>
      <c r="AE30" s="311"/>
      <c r="AF30" s="312"/>
      <c r="AG30" s="313">
        <v>4455.2566666666671</v>
      </c>
      <c r="AH30" s="313">
        <v>3004.83</v>
      </c>
      <c r="AI30" s="313">
        <v>3038.41</v>
      </c>
      <c r="AJ30" s="308"/>
      <c r="AK30" s="313"/>
      <c r="AL30" s="315"/>
      <c r="AM30" s="316"/>
      <c r="AN30" s="335">
        <v>5.3226156854225506</v>
      </c>
      <c r="AO30" s="311">
        <v>2.7345998848589699</v>
      </c>
      <c r="AP30" s="311">
        <v>2.5996461303577272</v>
      </c>
      <c r="AQ30" s="311">
        <v>2.6727347312408245</v>
      </c>
      <c r="AR30" s="310">
        <v>3.9135333333333331</v>
      </c>
      <c r="AS30" s="311">
        <v>3.9454983391677891</v>
      </c>
      <c r="AT30" s="311">
        <v>4.8899999999999999E-2</v>
      </c>
      <c r="AU30" s="311">
        <v>4.53E-2</v>
      </c>
      <c r="AV30" s="311">
        <v>2.2250166666666664</v>
      </c>
      <c r="AW30" s="311">
        <v>0.99189836033711309</v>
      </c>
      <c r="AX30" s="311"/>
      <c r="AY30" s="311"/>
      <c r="AZ30" s="311"/>
      <c r="BA30" s="311"/>
      <c r="BB30" s="311"/>
      <c r="BC30" s="318"/>
      <c r="BD30" s="319">
        <v>93.325948291421213</v>
      </c>
      <c r="BE30" s="313">
        <v>170.03203776428271</v>
      </c>
      <c r="BF30" s="313"/>
      <c r="BG30" s="320"/>
      <c r="BH30" s="321"/>
      <c r="BI30" s="313">
        <v>5049.4766666666665</v>
      </c>
      <c r="BJ30" s="322">
        <v>2745.7599999999998</v>
      </c>
      <c r="BK30" s="320"/>
      <c r="BL30" s="309">
        <v>2.6030239820836867</v>
      </c>
      <c r="BM30" s="310">
        <v>3.2637333333333327</v>
      </c>
      <c r="BN30" s="311">
        <v>3.2162076191716373</v>
      </c>
      <c r="BO30" s="311">
        <v>4.9533333333333332E-2</v>
      </c>
      <c r="BP30" s="311">
        <v>3.1050000000000001E-2</v>
      </c>
      <c r="BQ30" s="311">
        <v>1.9734666666666667</v>
      </c>
      <c r="BR30" s="318">
        <v>1.0147769422217636</v>
      </c>
      <c r="BS30" s="319">
        <v>4341.71</v>
      </c>
      <c r="BT30" s="313">
        <v>2648.64</v>
      </c>
      <c r="BU30" s="313">
        <v>2873.82</v>
      </c>
      <c r="BV30" s="313"/>
      <c r="BW30" s="323">
        <v>3.1221122720942414</v>
      </c>
      <c r="BX30" s="311">
        <v>2.5960364169579386</v>
      </c>
      <c r="BY30" s="311">
        <v>2.6796996485402809</v>
      </c>
      <c r="BZ30" s="310">
        <v>3.7200833333333332</v>
      </c>
      <c r="CA30" s="311">
        <v>3.6711784599359341</v>
      </c>
      <c r="CB30" s="311">
        <v>9.2933333333333326E-2</v>
      </c>
      <c r="CC30" s="311">
        <v>6.1366666666666674E-2</v>
      </c>
      <c r="CD30" s="311">
        <v>1.9808666666666666</v>
      </c>
      <c r="CE30" s="318">
        <v>1.0133213010293847</v>
      </c>
      <c r="CF30" s="319">
        <v>4927.8499999999995</v>
      </c>
      <c r="CG30" s="322">
        <v>2757.8233333333333</v>
      </c>
      <c r="CH30" s="314"/>
      <c r="CI30" s="314"/>
      <c r="CJ30" s="325"/>
      <c r="CK30" s="314"/>
      <c r="CL30" s="314"/>
      <c r="CM30" s="315"/>
      <c r="CN30" s="326"/>
      <c r="CO30" s="327"/>
      <c r="CP30" s="328"/>
      <c r="CQ30" s="329"/>
      <c r="CR30" s="328"/>
      <c r="CS30" s="329"/>
      <c r="CT30" s="330"/>
      <c r="CU30" s="329"/>
      <c r="CV30" s="328"/>
      <c r="CW30" s="329"/>
      <c r="CX30" s="328"/>
      <c r="CY30" s="329"/>
      <c r="CZ30" s="328"/>
      <c r="DA30" s="329"/>
      <c r="DB30" s="328"/>
      <c r="DC30" s="329"/>
      <c r="DD30" s="328"/>
      <c r="DE30" s="329"/>
      <c r="DF30" s="331"/>
      <c r="DG30" s="332"/>
      <c r="DH30" s="333"/>
    </row>
    <row r="31" spans="1:113" s="334" customFormat="1">
      <c r="A31" s="303" t="s">
        <v>47</v>
      </c>
      <c r="B31" s="958"/>
      <c r="C31" s="961"/>
      <c r="D31" s="303" t="s">
        <v>23</v>
      </c>
      <c r="E31" s="303" t="s">
        <v>47</v>
      </c>
      <c r="F31" s="304">
        <v>1392.95</v>
      </c>
      <c r="G31" s="305">
        <v>25.610000610351499</v>
      </c>
      <c r="H31" s="305">
        <v>28.409999847412099</v>
      </c>
      <c r="I31" s="305">
        <v>36.909999847412102</v>
      </c>
      <c r="J31" s="305">
        <v>5.3600513423243896</v>
      </c>
      <c r="K31" s="305">
        <v>0.33357959999999998</v>
      </c>
      <c r="L31" s="305">
        <v>2.6689089307990601</v>
      </c>
      <c r="M31" s="305">
        <v>2.5258540418283499</v>
      </c>
      <c r="N31" s="306">
        <v>0.19765769999999999</v>
      </c>
      <c r="O31" s="303" t="s">
        <v>34</v>
      </c>
      <c r="P31" s="307" t="s">
        <v>98</v>
      </c>
      <c r="Q31" s="94" t="s">
        <v>188</v>
      </c>
      <c r="R31" s="104" t="s">
        <v>94</v>
      </c>
      <c r="S31" s="308"/>
      <c r="T31" s="309">
        <v>2.5854925360212246</v>
      </c>
      <c r="U31" s="310">
        <v>3.2876000000000003</v>
      </c>
      <c r="V31" s="311">
        <v>3.2716291026920841</v>
      </c>
      <c r="W31" s="311">
        <v>4.9000000000000002E-2</v>
      </c>
      <c r="X31" s="311">
        <v>6.0916666666666668E-2</v>
      </c>
      <c r="Y31" s="311">
        <v>2.0413833333333331</v>
      </c>
      <c r="Z31" s="311">
        <v>1.004962702138253</v>
      </c>
      <c r="AA31" s="311"/>
      <c r="AB31" s="311"/>
      <c r="AC31" s="311"/>
      <c r="AD31" s="311"/>
      <c r="AE31" s="311"/>
      <c r="AF31" s="312"/>
      <c r="AG31" s="313">
        <v>4200.55</v>
      </c>
      <c r="AH31" s="313">
        <v>2896.53</v>
      </c>
      <c r="AI31" s="313">
        <v>2835.58</v>
      </c>
      <c r="AJ31" s="313"/>
      <c r="AK31" s="313"/>
      <c r="AL31" s="315"/>
      <c r="AM31" s="316"/>
      <c r="AN31" s="335">
        <v>6.0590594239883337</v>
      </c>
      <c r="AO31" s="311">
        <v>3.4618672926719851</v>
      </c>
      <c r="AP31" s="311">
        <v>2.577936323451985</v>
      </c>
      <c r="AQ31" s="311">
        <v>2.6703813831446723</v>
      </c>
      <c r="AR31" s="310">
        <v>4.2732833333333335</v>
      </c>
      <c r="AS31" s="311">
        <v>4.1015770627191426</v>
      </c>
      <c r="AT31" s="311">
        <v>6.3716666666666671E-2</v>
      </c>
      <c r="AU31" s="311">
        <v>5.3900000000000003E-2</v>
      </c>
      <c r="AV31" s="311">
        <v>2.4149333333333334</v>
      </c>
      <c r="AW31" s="311">
        <v>1.0418634754360456</v>
      </c>
      <c r="AX31" s="311"/>
      <c r="AY31" s="311"/>
      <c r="AZ31" s="311"/>
      <c r="BA31" s="311"/>
      <c r="BB31" s="311"/>
      <c r="BC31" s="318"/>
      <c r="BD31" s="319">
        <v>68.55672545463554</v>
      </c>
      <c r="BE31" s="313">
        <v>124.90459454104129</v>
      </c>
      <c r="BF31" s="313"/>
      <c r="BG31" s="320"/>
      <c r="BH31" s="321"/>
      <c r="BI31" s="313">
        <v>4922.4966666666669</v>
      </c>
      <c r="BJ31" s="322">
        <v>2672.51</v>
      </c>
      <c r="BK31" s="320"/>
      <c r="BL31" s="309">
        <v>2.5820198728991541</v>
      </c>
      <c r="BM31" s="310">
        <v>3.2961666666666662</v>
      </c>
      <c r="BN31" s="311">
        <v>3.2134258637137418</v>
      </c>
      <c r="BO31" s="311">
        <v>4.7083333333333331E-2</v>
      </c>
      <c r="BP31" s="311">
        <v>3.635E-2</v>
      </c>
      <c r="BQ31" s="311">
        <v>1.9781666666666666</v>
      </c>
      <c r="BR31" s="318">
        <v>1.0257484710903837</v>
      </c>
      <c r="BS31" s="319">
        <v>3983.8700000000003</v>
      </c>
      <c r="BT31" s="313">
        <v>2338.42</v>
      </c>
      <c r="BU31" s="313">
        <v>2692.2</v>
      </c>
      <c r="BV31" s="313"/>
      <c r="BW31" s="323">
        <v>3.5180534628048918</v>
      </c>
      <c r="BX31" s="311">
        <v>2.5782005022601697</v>
      </c>
      <c r="BY31" s="311">
        <v>2.6722102888608679</v>
      </c>
      <c r="BZ31" s="310">
        <v>3.8699333333333334</v>
      </c>
      <c r="CA31" s="311">
        <v>3.6835661320608453</v>
      </c>
      <c r="CB31" s="311">
        <v>8.9300000000000004E-2</v>
      </c>
      <c r="CC31" s="311">
        <v>9.6200000000000008E-2</v>
      </c>
      <c r="CD31" s="311">
        <v>1.9064833333333333</v>
      </c>
      <c r="CE31" s="318">
        <v>1.0505942324885644</v>
      </c>
      <c r="CF31" s="319">
        <v>4572.07</v>
      </c>
      <c r="CG31" s="322">
        <v>2720.06</v>
      </c>
      <c r="CH31" s="314"/>
      <c r="CI31" s="314"/>
      <c r="CJ31" s="325"/>
      <c r="CK31" s="314"/>
      <c r="CL31" s="314"/>
      <c r="CM31" s="315"/>
      <c r="CN31" s="326"/>
      <c r="CO31" s="327"/>
      <c r="CP31" s="328"/>
      <c r="CQ31" s="329"/>
      <c r="CR31" s="328"/>
      <c r="CS31" s="329"/>
      <c r="CT31" s="330"/>
      <c r="CU31" s="329"/>
      <c r="CV31" s="328"/>
      <c r="CW31" s="329"/>
      <c r="CX31" s="328"/>
      <c r="CY31" s="329"/>
      <c r="CZ31" s="328"/>
      <c r="DA31" s="329"/>
      <c r="DB31" s="328"/>
      <c r="DC31" s="329"/>
      <c r="DD31" s="328"/>
      <c r="DE31" s="329"/>
      <c r="DF31" s="331"/>
      <c r="DG31" s="332"/>
      <c r="DH31" s="333"/>
    </row>
    <row r="32" spans="1:113" s="334" customFormat="1">
      <c r="A32" s="303" t="s">
        <v>48</v>
      </c>
      <c r="B32" s="958"/>
      <c r="C32" s="961"/>
      <c r="D32" s="303" t="s">
        <v>23</v>
      </c>
      <c r="E32" s="303" t="s">
        <v>48</v>
      </c>
      <c r="F32" s="304">
        <v>1393.13</v>
      </c>
      <c r="G32" s="305">
        <v>25.649999618530199</v>
      </c>
      <c r="H32" s="305">
        <v>26.770000457763601</v>
      </c>
      <c r="I32" s="305">
        <v>34.659999847412102</v>
      </c>
      <c r="J32" s="305">
        <v>5.8611374938451899</v>
      </c>
      <c r="K32" s="305">
        <v>0.10947229999999999</v>
      </c>
      <c r="L32" s="305">
        <v>2.6657687776832799</v>
      </c>
      <c r="M32" s="305">
        <v>2.50952440435527</v>
      </c>
      <c r="N32" s="306">
        <v>6.134792E-2</v>
      </c>
      <c r="O32" s="303" t="s">
        <v>37</v>
      </c>
      <c r="P32" s="307" t="s">
        <v>99</v>
      </c>
      <c r="Q32" s="94" t="s">
        <v>190</v>
      </c>
      <c r="R32" s="104" t="s">
        <v>94</v>
      </c>
      <c r="S32" s="308"/>
      <c r="T32" s="309">
        <v>2.4243536400501591</v>
      </c>
      <c r="U32" s="310">
        <v>3.1079166666666667</v>
      </c>
      <c r="V32" s="311">
        <v>2.6874279805863601</v>
      </c>
      <c r="W32" s="311">
        <v>4.3216666666666667E-2</v>
      </c>
      <c r="X32" s="311">
        <v>4.8666666666666664E-2</v>
      </c>
      <c r="Y32" s="311">
        <v>1.9629499999999998</v>
      </c>
      <c r="Z32" s="311">
        <v>1.1562471647485857</v>
      </c>
      <c r="AA32" s="311">
        <v>3.1928038000000001</v>
      </c>
      <c r="AB32" s="311">
        <v>2.9678648999999999</v>
      </c>
      <c r="AC32" s="311">
        <f>AA32</f>
        <v>3.1928038000000001</v>
      </c>
      <c r="AD32" s="311">
        <f>AB32^2/AA32</f>
        <v>2.7587733592186305</v>
      </c>
      <c r="AE32" s="311">
        <f>AC32/AD32</f>
        <v>1.1573273278615031</v>
      </c>
      <c r="AF32" s="312">
        <v>-3</v>
      </c>
      <c r="AG32" s="313">
        <v>3761.6</v>
      </c>
      <c r="AH32" s="313">
        <v>2333.7600000000002</v>
      </c>
      <c r="AI32" s="313">
        <v>2609.8200000000002</v>
      </c>
      <c r="AJ32" s="313">
        <v>2343.91</v>
      </c>
      <c r="AK32" s="313">
        <v>2636.7200000000003</v>
      </c>
      <c r="AL32" s="315">
        <f>(AK32^2-AJ32^2)/(2*AJ32^2)</f>
        <v>0.13272670876478554</v>
      </c>
      <c r="AM32" s="316"/>
      <c r="AN32" s="317">
        <v>13.868397757450577</v>
      </c>
      <c r="AO32" s="311">
        <v>9.3179832451046014</v>
      </c>
      <c r="AP32" s="311">
        <v>2.4230862928509023</v>
      </c>
      <c r="AQ32" s="311">
        <v>2.6720692586715038</v>
      </c>
      <c r="AR32" s="310">
        <v>4.33</v>
      </c>
      <c r="AS32" s="311">
        <v>3.96662789325122</v>
      </c>
      <c r="AT32" s="311">
        <v>5.2416666666666667E-2</v>
      </c>
      <c r="AU32" s="311">
        <v>6.9266666666666671E-2</v>
      </c>
      <c r="AV32" s="311">
        <v>2.3824333333333332</v>
      </c>
      <c r="AW32" s="311">
        <v>1.0916073089101748</v>
      </c>
      <c r="AX32" s="311"/>
      <c r="AY32" s="311"/>
      <c r="AZ32" s="311"/>
      <c r="BA32" s="311"/>
      <c r="BB32" s="311"/>
      <c r="BC32" s="318"/>
      <c r="BD32" s="319">
        <v>26.525175818750558</v>
      </c>
      <c r="BE32" s="313">
        <v>48.326642044232166</v>
      </c>
      <c r="BF32" s="313"/>
      <c r="BG32" s="320"/>
      <c r="BH32" s="321"/>
      <c r="BI32" s="313">
        <v>4173.3233333333337</v>
      </c>
      <c r="BJ32" s="322">
        <v>2243.9866666666671</v>
      </c>
      <c r="BK32" s="320"/>
      <c r="BL32" s="309">
        <v>2.4189979902732719</v>
      </c>
      <c r="BM32" s="310">
        <v>2.8878833333333329</v>
      </c>
      <c r="BN32" s="311">
        <v>3.2961587179624061</v>
      </c>
      <c r="BO32" s="311">
        <v>6.1399999999999996E-2</v>
      </c>
      <c r="BP32" s="311">
        <v>3.5975E-2</v>
      </c>
      <c r="BQ32" s="311">
        <v>1.9087916666666649</v>
      </c>
      <c r="BR32" s="318">
        <v>0.87613600570743821</v>
      </c>
      <c r="BS32" s="319">
        <v>3632.4033333333332</v>
      </c>
      <c r="BT32" s="313">
        <v>2144.17</v>
      </c>
      <c r="BU32" s="313">
        <v>2535.4899999999998</v>
      </c>
      <c r="BV32" s="313"/>
      <c r="BW32" s="323">
        <v>9.3188816473032894</v>
      </c>
      <c r="BX32" s="311">
        <v>2.4273673023519406</v>
      </c>
      <c r="BY32" s="311">
        <v>2.6768166807459259</v>
      </c>
      <c r="BZ32" s="310">
        <v>3.7493999999999996</v>
      </c>
      <c r="CA32" s="311">
        <v>3.3606363924894653</v>
      </c>
      <c r="CB32" s="311">
        <v>5.4433333333333341E-2</v>
      </c>
      <c r="CC32" s="311">
        <v>6.2516666666666665E-2</v>
      </c>
      <c r="CD32" s="311">
        <v>1.8088666666666668</v>
      </c>
      <c r="CE32" s="318">
        <v>1.1156815442394674</v>
      </c>
      <c r="CF32" s="319">
        <v>3919.6766666666667</v>
      </c>
      <c r="CG32" s="322">
        <v>2223.8266666666664</v>
      </c>
      <c r="CH32" s="324">
        <v>2152.4</v>
      </c>
      <c r="CI32" s="324">
        <v>2343.17</v>
      </c>
      <c r="CJ32" s="325">
        <f>(CI32^2-CH32^2)/(2*CH32^2)</f>
        <v>9.2559048551396364E-2</v>
      </c>
      <c r="CK32" s="314"/>
      <c r="CL32" s="314"/>
      <c r="CM32" s="315"/>
      <c r="CN32" s="326"/>
      <c r="CO32" s="327"/>
      <c r="CP32" s="328"/>
      <c r="CQ32" s="329"/>
      <c r="CR32" s="328"/>
      <c r="CS32" s="329"/>
      <c r="CT32" s="330"/>
      <c r="CU32" s="329"/>
      <c r="CV32" s="328"/>
      <c r="CW32" s="329"/>
      <c r="CX32" s="328"/>
      <c r="CY32" s="329"/>
      <c r="CZ32" s="328"/>
      <c r="DA32" s="329"/>
      <c r="DB32" s="328"/>
      <c r="DC32" s="329"/>
      <c r="DD32" s="328"/>
      <c r="DE32" s="329"/>
      <c r="DF32" s="331"/>
      <c r="DG32" s="332"/>
      <c r="DH32" s="333"/>
    </row>
    <row r="33" spans="1:112" s="334" customFormat="1">
      <c r="A33" s="303" t="s">
        <v>49</v>
      </c>
      <c r="B33" s="958"/>
      <c r="C33" s="961"/>
      <c r="D33" s="303" t="s">
        <v>23</v>
      </c>
      <c r="E33" s="303" t="s">
        <v>49</v>
      </c>
      <c r="F33" s="304">
        <v>1393.41</v>
      </c>
      <c r="G33" s="305">
        <v>25.809999465942301</v>
      </c>
      <c r="H33" s="305">
        <v>26.290000915527301</v>
      </c>
      <c r="I33" s="305">
        <v>34.25</v>
      </c>
      <c r="J33" s="305">
        <v>4.6608782522677199</v>
      </c>
      <c r="K33" s="305">
        <v>0.48254540000000001</v>
      </c>
      <c r="L33" s="305">
        <v>2.6153299676852999</v>
      </c>
      <c r="M33" s="305">
        <v>2.4934326219964098</v>
      </c>
      <c r="N33" s="306">
        <v>0.33936260000000001</v>
      </c>
      <c r="O33" s="303" t="s">
        <v>38</v>
      </c>
      <c r="P33" s="307" t="s">
        <v>100</v>
      </c>
      <c r="Q33" s="94" t="s">
        <v>191</v>
      </c>
      <c r="R33" s="104" t="s">
        <v>94</v>
      </c>
      <c r="S33" s="308"/>
      <c r="T33" s="309">
        <v>2.5710705467092674</v>
      </c>
      <c r="U33" s="310">
        <v>3.1905000000000001</v>
      </c>
      <c r="V33" s="311">
        <v>2.8365567014873001</v>
      </c>
      <c r="W33" s="311">
        <v>0.10023333333333334</v>
      </c>
      <c r="X33" s="311">
        <v>0.11633333333333334</v>
      </c>
      <c r="Y33" s="311">
        <v>2.1251833333333332</v>
      </c>
      <c r="Z33" s="311">
        <v>1.1271736089796529</v>
      </c>
      <c r="AA33" s="311">
        <v>3.2038655</v>
      </c>
      <c r="AB33" s="311">
        <v>3.0726429999999998</v>
      </c>
      <c r="AC33" s="311">
        <f>AA33</f>
        <v>3.2038655</v>
      </c>
      <c r="AD33" s="311">
        <f>AB33^2/AA33</f>
        <v>2.9467950528662952</v>
      </c>
      <c r="AE33" s="311">
        <f>AC33/AD33</f>
        <v>1.0872373010412302</v>
      </c>
      <c r="AF33" s="312">
        <v>22.333333333332973</v>
      </c>
      <c r="AG33" s="313">
        <v>3835.1200000000003</v>
      </c>
      <c r="AH33" s="313">
        <v>2435.33</v>
      </c>
      <c r="AI33" s="313">
        <v>2553.23</v>
      </c>
      <c r="AJ33" s="314">
        <v>2066.895</v>
      </c>
      <c r="AK33" s="314">
        <v>2576.665</v>
      </c>
      <c r="AL33" s="315">
        <f>(AK33^2-AJ33^2)/(2*AJ33^2)</f>
        <v>0.27705022686717212</v>
      </c>
      <c r="AM33" s="316"/>
      <c r="AN33" s="335">
        <v>6.9663742690058488</v>
      </c>
      <c r="AO33" s="311">
        <v>3.9378486750348509</v>
      </c>
      <c r="AP33" s="311">
        <v>2.564959594716548</v>
      </c>
      <c r="AQ33" s="311">
        <v>2.6701042599385891</v>
      </c>
      <c r="AR33" s="310">
        <v>4.2846166666666665</v>
      </c>
      <c r="AS33" s="311">
        <v>3.9477773342228191</v>
      </c>
      <c r="AT33" s="311">
        <v>0.126</v>
      </c>
      <c r="AU33" s="311">
        <v>0.11626666666666666</v>
      </c>
      <c r="AV33" s="311">
        <v>2.2698</v>
      </c>
      <c r="AW33" s="311">
        <v>1.0853237920801224</v>
      </c>
      <c r="AX33" s="311"/>
      <c r="AY33" s="311"/>
      <c r="AZ33" s="311"/>
      <c r="BA33" s="311"/>
      <c r="BB33" s="311"/>
      <c r="BC33" s="318"/>
      <c r="BD33" s="319">
        <v>45.558273655803355</v>
      </c>
      <c r="BE33" s="313">
        <v>83.003347391983056</v>
      </c>
      <c r="BF33" s="313"/>
      <c r="BG33" s="320"/>
      <c r="BH33" s="321"/>
      <c r="BI33" s="313">
        <v>4627.3300000000008</v>
      </c>
      <c r="BJ33" s="322">
        <v>2457.5566666666668</v>
      </c>
      <c r="BK33" s="320"/>
      <c r="BL33" s="309">
        <v>2.5648047430303031</v>
      </c>
      <c r="BM33" s="310">
        <v>3.1152499999999996</v>
      </c>
      <c r="BN33" s="311">
        <v>2.8221235335134516</v>
      </c>
      <c r="BO33" s="311">
        <v>0.11403333333333333</v>
      </c>
      <c r="BP33" s="311">
        <v>0.18490833333333334</v>
      </c>
      <c r="BQ33" s="311">
        <v>1.9365666666666668</v>
      </c>
      <c r="BR33" s="318">
        <v>1.1038673406764781</v>
      </c>
      <c r="BS33" s="319">
        <v>3818.03</v>
      </c>
      <c r="BT33" s="313">
        <v>2091.31</v>
      </c>
      <c r="BU33" s="313">
        <v>2457.9699999999998</v>
      </c>
      <c r="BV33" s="313"/>
      <c r="BW33" s="323">
        <v>3.9871821222369048</v>
      </c>
      <c r="BX33" s="311">
        <v>2.5663128944860714</v>
      </c>
      <c r="BY33" s="311">
        <v>2.6728857158981878</v>
      </c>
      <c r="BZ33" s="310">
        <v>3.7939166666666666</v>
      </c>
      <c r="CA33" s="311">
        <v>3.6344616015404769</v>
      </c>
      <c r="CB33" s="311">
        <v>0.11720000000000001</v>
      </c>
      <c r="CC33" s="311">
        <v>0.12106666666666666</v>
      </c>
      <c r="CD33" s="311">
        <v>2.0302666666666664</v>
      </c>
      <c r="CE33" s="318">
        <v>1.0438730911501732</v>
      </c>
      <c r="CF33" s="319">
        <v>4464.87</v>
      </c>
      <c r="CG33" s="322">
        <v>2401.2400000000002</v>
      </c>
      <c r="CH33" s="324">
        <v>2220.9899999999998</v>
      </c>
      <c r="CI33" s="324">
        <v>2665.87</v>
      </c>
      <c r="CJ33" s="325">
        <f>(CI33^2-CH33^2)/(2*CH33^2)</f>
        <v>0.22036853147063354</v>
      </c>
      <c r="CK33" s="314">
        <v>2421.3636363636365</v>
      </c>
      <c r="CL33" s="314">
        <v>2596.0038986354775</v>
      </c>
      <c r="CM33" s="315">
        <f>(CL33^2-CK33^2)/(2*CK33^2)</f>
        <v>7.4725746573494553E-2</v>
      </c>
      <c r="CN33" s="326"/>
      <c r="CO33" s="327"/>
      <c r="CP33" s="328"/>
      <c r="CQ33" s="329"/>
      <c r="CR33" s="328"/>
      <c r="CS33" s="329"/>
      <c r="CT33" s="330"/>
      <c r="CU33" s="329"/>
      <c r="CV33" s="328"/>
      <c r="CW33" s="329"/>
      <c r="CX33" s="328"/>
      <c r="CY33" s="329"/>
      <c r="CZ33" s="328"/>
      <c r="DA33" s="329"/>
      <c r="DB33" s="328"/>
      <c r="DC33" s="329"/>
      <c r="DD33" s="328"/>
      <c r="DE33" s="329"/>
      <c r="DF33" s="331"/>
      <c r="DG33" s="332"/>
      <c r="DH33" s="333"/>
    </row>
    <row r="34" spans="1:112" s="334" customFormat="1">
      <c r="A34" s="303" t="s">
        <v>50</v>
      </c>
      <c r="B34" s="958"/>
      <c r="C34" s="961"/>
      <c r="D34" s="303" t="s">
        <v>23</v>
      </c>
      <c r="E34" s="303" t="s">
        <v>50</v>
      </c>
      <c r="F34" s="304">
        <v>1393.56</v>
      </c>
      <c r="G34" s="305">
        <v>25.610000610351499</v>
      </c>
      <c r="H34" s="305">
        <v>28.600000381469702</v>
      </c>
      <c r="I34" s="305">
        <v>37.099998474121001</v>
      </c>
      <c r="J34" s="305">
        <v>5.3705415127691998</v>
      </c>
      <c r="K34" s="305">
        <v>0.47422229999999999</v>
      </c>
      <c r="L34" s="305">
        <v>2.6651253277919</v>
      </c>
      <c r="M34" s="305">
        <v>2.52199366569551</v>
      </c>
      <c r="N34" s="306">
        <v>0.34526770000000001</v>
      </c>
      <c r="O34" s="303" t="s">
        <v>39</v>
      </c>
      <c r="P34" s="307" t="s">
        <v>101</v>
      </c>
      <c r="Q34" s="94" t="s">
        <v>186</v>
      </c>
      <c r="R34" s="104" t="s">
        <v>94</v>
      </c>
      <c r="S34" s="308"/>
      <c r="T34" s="309">
        <v>2.369121424564983</v>
      </c>
      <c r="U34" s="310">
        <v>2.6324166666666668</v>
      </c>
      <c r="V34" s="311">
        <v>2.2622353024416926</v>
      </c>
      <c r="W34" s="311">
        <v>5.3883333333333339E-2</v>
      </c>
      <c r="X34" s="311">
        <v>4.3049999999999998E-2</v>
      </c>
      <c r="Y34" s="311">
        <v>1.8240999999999998</v>
      </c>
      <c r="Z34" s="311">
        <v>1.1636396981956767</v>
      </c>
      <c r="AA34" s="311">
        <v>2.6179535999999999</v>
      </c>
      <c r="AB34" s="311">
        <v>2.4249402</v>
      </c>
      <c r="AC34" s="311">
        <f>AA34</f>
        <v>2.6179535999999999</v>
      </c>
      <c r="AD34" s="311">
        <f>AB34^2/AA34</f>
        <v>2.2461570646538731</v>
      </c>
      <c r="AE34" s="311">
        <f>AC34/AD34</f>
        <v>1.1655256175967461</v>
      </c>
      <c r="AF34" s="312">
        <v>-12.25</v>
      </c>
      <c r="AG34" s="313">
        <v>3261.9733333333334</v>
      </c>
      <c r="AH34" s="313">
        <v>1930.42</v>
      </c>
      <c r="AI34" s="313">
        <v>2198.7199999999998</v>
      </c>
      <c r="AJ34" s="313">
        <v>1944.02</v>
      </c>
      <c r="AK34" s="313">
        <v>2275.5</v>
      </c>
      <c r="AL34" s="315">
        <f>(AK34^2-AJ34^2)/(2*AJ34^2)</f>
        <v>0.1850499307893026</v>
      </c>
      <c r="AM34" s="316"/>
      <c r="AN34" s="317">
        <v>17.87668734038672</v>
      </c>
      <c r="AO34" s="316">
        <v>12.112464638300304</v>
      </c>
      <c r="AP34" s="311">
        <v>2.3525196463320626</v>
      </c>
      <c r="AQ34" s="311">
        <v>2.6767386713602863</v>
      </c>
      <c r="AR34" s="310">
        <v>3.7329500000000002</v>
      </c>
      <c r="AS34" s="311">
        <v>3.4484717426047098</v>
      </c>
      <c r="AT34" s="311">
        <v>7.3237499999999997E-2</v>
      </c>
      <c r="AU34" s="311">
        <v>6.7722499999999991E-2</v>
      </c>
      <c r="AV34" s="311">
        <v>2.459625</v>
      </c>
      <c r="AW34" s="311">
        <v>1.0824940085431634</v>
      </c>
      <c r="AX34" s="311"/>
      <c r="AY34" s="311"/>
      <c r="AZ34" s="311"/>
      <c r="BA34" s="311"/>
      <c r="BB34" s="311"/>
      <c r="BC34" s="318"/>
      <c r="BD34" s="319">
        <v>14.648783952401354</v>
      </c>
      <c r="BE34" s="313">
        <v>26.688853762490872</v>
      </c>
      <c r="BF34" s="313"/>
      <c r="BG34" s="320"/>
      <c r="BH34" s="321"/>
      <c r="BI34" s="313">
        <v>3487.5333333333328</v>
      </c>
      <c r="BJ34" s="322">
        <v>1907.2600000000002</v>
      </c>
      <c r="BK34" s="320"/>
      <c r="BL34" s="309">
        <v>2.3644649115477758</v>
      </c>
      <c r="BM34" s="310">
        <v>2.5282833333333334</v>
      </c>
      <c r="BN34" s="311">
        <v>2.1724072170181348</v>
      </c>
      <c r="BO34" s="311">
        <v>3.175E-2</v>
      </c>
      <c r="BP34" s="311">
        <v>2.8333333333333335E-2</v>
      </c>
      <c r="BQ34" s="311">
        <v>1.7790166666666665</v>
      </c>
      <c r="BR34" s="318">
        <v>1.1638164859365903</v>
      </c>
      <c r="BS34" s="319">
        <v>2916.3933333333334</v>
      </c>
      <c r="BT34" s="313">
        <v>1707.78</v>
      </c>
      <c r="BU34" s="313">
        <v>2002.41</v>
      </c>
      <c r="BV34" s="313"/>
      <c r="BW34" s="323">
        <v>11.698539573450864</v>
      </c>
      <c r="BX34" s="311">
        <v>2.3711815392372917</v>
      </c>
      <c r="BY34" s="311">
        <v>2.6853253930150864</v>
      </c>
      <c r="BZ34" s="310">
        <v>3.3046500000000005</v>
      </c>
      <c r="CA34" s="311">
        <v>2.8928778156873221</v>
      </c>
      <c r="CB34" s="311">
        <v>7.1933333333333335E-2</v>
      </c>
      <c r="CC34" s="311">
        <v>6.6516666666666668E-2</v>
      </c>
      <c r="CD34" s="311">
        <v>1.9576</v>
      </c>
      <c r="CE34" s="318">
        <v>1.142339984799823</v>
      </c>
      <c r="CF34" s="319">
        <v>3431.4533333333334</v>
      </c>
      <c r="CG34" s="322">
        <v>1880.3100000000002</v>
      </c>
      <c r="CH34" s="324">
        <v>1533.84</v>
      </c>
      <c r="CI34" s="324">
        <v>1840.62</v>
      </c>
      <c r="CJ34" s="325">
        <f>(CI34^2-CH34^2)/(2*CH34^2)</f>
        <v>0.22000938823276278</v>
      </c>
      <c r="CK34" s="314">
        <v>1477.1847345132746</v>
      </c>
      <c r="CL34" s="314">
        <v>1646.578298397041</v>
      </c>
      <c r="CM34" s="315">
        <f>(CL34^2-CK34^2)/(2*CK34^2)</f>
        <v>0.12124821922973417</v>
      </c>
      <c r="CN34" s="326"/>
      <c r="CO34" s="327"/>
      <c r="CP34" s="328"/>
      <c r="CQ34" s="329"/>
      <c r="CR34" s="328"/>
      <c r="CS34" s="329"/>
      <c r="CT34" s="330"/>
      <c r="CU34" s="329"/>
      <c r="CV34" s="328"/>
      <c r="CW34" s="329"/>
      <c r="CX34" s="328"/>
      <c r="CY34" s="329"/>
      <c r="CZ34" s="328"/>
      <c r="DA34" s="329"/>
      <c r="DB34" s="328"/>
      <c r="DC34" s="329"/>
      <c r="DD34" s="328"/>
      <c r="DE34" s="329"/>
      <c r="DF34" s="331"/>
      <c r="DG34" s="332"/>
      <c r="DH34" s="333"/>
    </row>
    <row r="35" spans="1:112" s="334" customFormat="1">
      <c r="A35" s="303" t="s">
        <v>51</v>
      </c>
      <c r="B35" s="958"/>
      <c r="C35" s="961"/>
      <c r="D35" s="303" t="s">
        <v>23</v>
      </c>
      <c r="E35" s="303" t="s">
        <v>51</v>
      </c>
      <c r="F35" s="304">
        <v>1394.13</v>
      </c>
      <c r="G35" s="305">
        <v>25.590000152587798</v>
      </c>
      <c r="H35" s="305">
        <v>27.209999084472599</v>
      </c>
      <c r="I35" s="305">
        <v>35.009998321533203</v>
      </c>
      <c r="J35" s="305">
        <v>6.1545655481715897</v>
      </c>
      <c r="K35" s="305">
        <v>0.10205939999999999</v>
      </c>
      <c r="L35" s="305">
        <v>2.67000611948913</v>
      </c>
      <c r="M35" s="305">
        <v>2.5056788427249801</v>
      </c>
      <c r="N35" s="306">
        <v>5.68088E-2</v>
      </c>
      <c r="O35" s="303" t="s">
        <v>41</v>
      </c>
      <c r="P35" s="307" t="s">
        <v>192</v>
      </c>
      <c r="Q35" s="94" t="s">
        <v>193</v>
      </c>
      <c r="R35" s="104" t="s">
        <v>94</v>
      </c>
      <c r="S35" s="308"/>
      <c r="T35" s="309">
        <v>2.3724446461426623</v>
      </c>
      <c r="U35" s="310">
        <v>2.9694833333333337</v>
      </c>
      <c r="V35" s="311">
        <v>3.0144355459999304</v>
      </c>
      <c r="W35" s="311">
        <v>5.896666666666666E-2</v>
      </c>
      <c r="X35" s="311">
        <v>4.8750000000000002E-2</v>
      </c>
      <c r="Y35" s="311">
        <v>1.9673500000000002</v>
      </c>
      <c r="Z35" s="311">
        <v>0.98532313144814876</v>
      </c>
      <c r="AA35" s="311"/>
      <c r="AB35" s="311"/>
      <c r="AC35" s="311"/>
      <c r="AD35" s="311"/>
      <c r="AE35" s="311"/>
      <c r="AF35" s="312"/>
      <c r="AG35" s="313">
        <v>3656.646666666667</v>
      </c>
      <c r="AH35" s="313">
        <v>2320.92</v>
      </c>
      <c r="AI35" s="313">
        <v>2409.54</v>
      </c>
      <c r="AJ35" s="313"/>
      <c r="AK35" s="313"/>
      <c r="AL35" s="315"/>
      <c r="AM35" s="316"/>
      <c r="AN35" s="317">
        <v>16.9297225452733</v>
      </c>
      <c r="AO35" s="316">
        <v>10.617980534721768</v>
      </c>
      <c r="AP35" s="311">
        <v>2.3740340569662881</v>
      </c>
      <c r="AQ35" s="311">
        <v>2.656053276899295</v>
      </c>
      <c r="AR35" s="310">
        <v>4.434333333333333</v>
      </c>
      <c r="AS35" s="311">
        <v>4.34941053396477</v>
      </c>
      <c r="AT35" s="311">
        <v>7.4783333333333341E-2</v>
      </c>
      <c r="AU35" s="311">
        <v>6.6900000000000001E-2</v>
      </c>
      <c r="AV35" s="311">
        <v>2.7355</v>
      </c>
      <c r="AW35" s="311">
        <v>1.0195251284525562</v>
      </c>
      <c r="AX35" s="311"/>
      <c r="AY35" s="311"/>
      <c r="AZ35" s="311"/>
      <c r="BA35" s="311"/>
      <c r="BB35" s="311"/>
      <c r="BC35" s="318"/>
      <c r="BD35" s="319">
        <v>21.683261336891455</v>
      </c>
      <c r="BE35" s="313">
        <v>39.505080612462898</v>
      </c>
      <c r="BF35" s="313"/>
      <c r="BG35" s="320"/>
      <c r="BH35" s="321"/>
      <c r="BI35" s="313">
        <v>3955.22</v>
      </c>
      <c r="BJ35" s="322">
        <v>2120.67</v>
      </c>
      <c r="BK35" s="320"/>
      <c r="BL35" s="309">
        <v>2.3697747626676624</v>
      </c>
      <c r="BM35" s="310">
        <v>3.0026250000000001</v>
      </c>
      <c r="BN35" s="311">
        <v>3.0855903186794884</v>
      </c>
      <c r="BO35" s="311">
        <v>3.5125000000000003E-2</v>
      </c>
      <c r="BP35" s="311">
        <v>3.4974999999999999E-2</v>
      </c>
      <c r="BQ35" s="311">
        <v>1.823925</v>
      </c>
      <c r="BR35" s="336">
        <f>BM35/BN35</f>
        <v>0.9731120109571143</v>
      </c>
      <c r="BS35" s="319">
        <v>3347.7233333333334</v>
      </c>
      <c r="BT35" s="313">
        <v>2074</v>
      </c>
      <c r="BU35" s="313">
        <v>2163.0100000000002</v>
      </c>
      <c r="BV35" s="313"/>
      <c r="BW35" s="323">
        <v>10.84242358786048</v>
      </c>
      <c r="BX35" s="311">
        <v>2.3759620644287129</v>
      </c>
      <c r="BY35" s="311">
        <v>2.6649020308107056</v>
      </c>
      <c r="BZ35" s="310">
        <v>3.7055333333333338</v>
      </c>
      <c r="CA35" s="311">
        <v>3.7358952738097377</v>
      </c>
      <c r="CB35" s="311">
        <v>8.1083333333333327E-2</v>
      </c>
      <c r="CC35" s="311">
        <v>6.7383333333333337E-2</v>
      </c>
      <c r="CD35" s="311">
        <v>2.0305833333333334</v>
      </c>
      <c r="CE35" s="318">
        <v>0.99187291445527004</v>
      </c>
      <c r="CF35" s="319">
        <v>3916.26</v>
      </c>
      <c r="CG35" s="322">
        <v>2127.4266666666663</v>
      </c>
      <c r="CH35" s="314"/>
      <c r="CI35" s="314"/>
      <c r="CJ35" s="325"/>
      <c r="CK35" s="314"/>
      <c r="CL35" s="314"/>
      <c r="CM35" s="315"/>
      <c r="CN35" s="326"/>
      <c r="CO35" s="327"/>
      <c r="CP35" s="328"/>
      <c r="CQ35" s="329"/>
      <c r="CR35" s="328"/>
      <c r="CS35" s="329"/>
      <c r="CT35" s="330"/>
      <c r="CU35" s="329"/>
      <c r="CV35" s="328"/>
      <c r="CW35" s="329"/>
      <c r="CX35" s="328"/>
      <c r="CY35" s="329"/>
      <c r="CZ35" s="328"/>
      <c r="DA35" s="329"/>
      <c r="DB35" s="328"/>
      <c r="DC35" s="329"/>
      <c r="DD35" s="328"/>
      <c r="DE35" s="329"/>
      <c r="DF35" s="331"/>
      <c r="DG35" s="332"/>
      <c r="DH35" s="333"/>
    </row>
    <row r="36" spans="1:112" s="334" customFormat="1">
      <c r="A36" s="303" t="s">
        <v>52</v>
      </c>
      <c r="B36" s="958"/>
      <c r="C36" s="961"/>
      <c r="D36" s="303" t="s">
        <v>23</v>
      </c>
      <c r="E36" s="303" t="s">
        <v>52</v>
      </c>
      <c r="F36" s="304">
        <v>1394.37</v>
      </c>
      <c r="G36" s="305">
        <v>25.7000007629394</v>
      </c>
      <c r="H36" s="305">
        <v>28.059999465942301</v>
      </c>
      <c r="I36" s="305">
        <v>34.419998168945298</v>
      </c>
      <c r="J36" s="305">
        <v>10.0845394558031</v>
      </c>
      <c r="K36" s="305">
        <v>0.20385049999999999</v>
      </c>
      <c r="L36" s="305">
        <v>2.6346894614231702</v>
      </c>
      <c r="M36" s="305">
        <v>2.3689931631480601</v>
      </c>
      <c r="N36" s="306">
        <v>0.1177179</v>
      </c>
      <c r="O36" s="303" t="s">
        <v>42</v>
      </c>
      <c r="P36" s="307" t="s">
        <v>101</v>
      </c>
      <c r="Q36" s="94" t="s">
        <v>186</v>
      </c>
      <c r="R36" s="104" t="s">
        <v>94</v>
      </c>
      <c r="S36" s="308"/>
      <c r="T36" s="309">
        <v>2.3909523492146043</v>
      </c>
      <c r="U36" s="310">
        <v>2.9045166666666669</v>
      </c>
      <c r="V36" s="311">
        <v>2.3464021039702416</v>
      </c>
      <c r="W36" s="311">
        <v>5.8883333333333336E-2</v>
      </c>
      <c r="X36" s="311">
        <v>5.135E-2</v>
      </c>
      <c r="Y36" s="311">
        <v>1.9390166666666668</v>
      </c>
      <c r="Z36" s="311">
        <v>1.2378968391973162</v>
      </c>
      <c r="AA36" s="311">
        <v>2.8933018000000001</v>
      </c>
      <c r="AB36" s="311">
        <v>2.6286968000000002</v>
      </c>
      <c r="AC36" s="311">
        <f>AA36</f>
        <v>2.8933018000000001</v>
      </c>
      <c r="AD36" s="311">
        <f>AB36^2/AA36</f>
        <v>2.3882910750376061</v>
      </c>
      <c r="AE36" s="311">
        <f>AC36/AD36</f>
        <v>1.2114527539129385</v>
      </c>
      <c r="AF36" s="312">
        <v>0.66666666666702667</v>
      </c>
      <c r="AG36" s="313">
        <v>3350.4333333333329</v>
      </c>
      <c r="AH36" s="313">
        <v>2012.79</v>
      </c>
      <c r="AI36" s="313">
        <v>2302.0300000000002</v>
      </c>
      <c r="AJ36" s="313">
        <v>1907.0149999999999</v>
      </c>
      <c r="AK36" s="313">
        <v>2351.6499999999996</v>
      </c>
      <c r="AL36" s="315">
        <f>(AK36^2-AJ36^2)/(2*AJ36^2)</f>
        <v>0.26033880698845985</v>
      </c>
      <c r="AM36" s="316"/>
      <c r="AN36" s="317">
        <v>14.482906594192531</v>
      </c>
      <c r="AO36" s="316">
        <v>10.20831999772404</v>
      </c>
      <c r="AP36" s="311">
        <v>2.3869721661255028</v>
      </c>
      <c r="AQ36" s="311">
        <v>2.6583444769771543</v>
      </c>
      <c r="AR36" s="310">
        <v>4.1959666666666671</v>
      </c>
      <c r="AS36" s="311">
        <v>3.8802404293673547</v>
      </c>
      <c r="AT36" s="311">
        <v>5.1133333333333336E-2</v>
      </c>
      <c r="AU36" s="311">
        <v>4.8716666666666665E-2</v>
      </c>
      <c r="AV36" s="311">
        <v>2.5938499999999998</v>
      </c>
      <c r="AW36" s="311">
        <v>1.0813676995141224</v>
      </c>
      <c r="AX36" s="311"/>
      <c r="AY36" s="311"/>
      <c r="AZ36" s="311"/>
      <c r="BA36" s="311"/>
      <c r="BB36" s="311"/>
      <c r="BC36" s="318"/>
      <c r="BD36" s="319">
        <v>19.106213001363994</v>
      </c>
      <c r="BE36" s="313">
        <v>34.809915034948311</v>
      </c>
      <c r="BF36" s="313"/>
      <c r="BG36" s="320"/>
      <c r="BH36" s="321"/>
      <c r="BI36" s="313">
        <v>3806.51</v>
      </c>
      <c r="BJ36" s="322">
        <v>2032.9533333333331</v>
      </c>
      <c r="BK36" s="320"/>
      <c r="BL36" s="309">
        <v>2.3876182963312016</v>
      </c>
      <c r="BM36" s="310">
        <v>2.8637416666666664</v>
      </c>
      <c r="BN36" s="311">
        <v>2.3365499899606874</v>
      </c>
      <c r="BO36" s="311">
        <v>3.5333333333333335E-2</v>
      </c>
      <c r="BP36" s="311">
        <v>3.4849999999999999E-2</v>
      </c>
      <c r="BQ36" s="311">
        <v>1.8090833333333334</v>
      </c>
      <c r="BR36" s="336">
        <f>BM36/BN36</f>
        <v>1.2256282463337533</v>
      </c>
      <c r="BS36" s="319">
        <v>3127.8266666666664</v>
      </c>
      <c r="BT36" s="313">
        <v>1751.01</v>
      </c>
      <c r="BU36" s="313">
        <v>2073.85</v>
      </c>
      <c r="BV36" s="313"/>
      <c r="BW36" s="323">
        <v>10.424601650110663</v>
      </c>
      <c r="BX36" s="311">
        <v>2.3913005927226827</v>
      </c>
      <c r="BY36" s="311">
        <v>2.6695952647422829</v>
      </c>
      <c r="BZ36" s="310">
        <v>3.8838000000000004</v>
      </c>
      <c r="CA36" s="311">
        <v>3.3581984403161851</v>
      </c>
      <c r="CB36" s="311">
        <v>8.8616666666666663E-2</v>
      </c>
      <c r="CC36" s="311">
        <v>6.196666666666667E-2</v>
      </c>
      <c r="CD36" s="311">
        <v>2.0179333333333331</v>
      </c>
      <c r="CE36" s="318">
        <v>1.1565129544978074</v>
      </c>
      <c r="CF36" s="319">
        <v>3608.2366666666671</v>
      </c>
      <c r="CG36" s="322">
        <v>1993.1266666666668</v>
      </c>
      <c r="CH36" s="324">
        <v>1743.98</v>
      </c>
      <c r="CI36" s="324">
        <v>1940.71</v>
      </c>
      <c r="CJ36" s="325">
        <f>(CI36^2-CH36^2)/(2*CH36^2)</f>
        <v>0.1191676984724095</v>
      </c>
      <c r="CK36" s="314">
        <v>1848.3717774762549</v>
      </c>
      <c r="CL36" s="314">
        <v>2012.1861152141803</v>
      </c>
      <c r="CM36" s="315">
        <f>(CL36^2-CK36^2)/(2*CK36^2)</f>
        <v>9.2553602324967593E-2</v>
      </c>
      <c r="CN36" s="326"/>
      <c r="CO36" s="327"/>
      <c r="CP36" s="328"/>
      <c r="CQ36" s="329"/>
      <c r="CR36" s="328"/>
      <c r="CS36" s="329"/>
      <c r="CT36" s="330"/>
      <c r="CU36" s="329"/>
      <c r="CV36" s="328"/>
      <c r="CW36" s="329"/>
      <c r="CX36" s="328"/>
      <c r="CY36" s="329"/>
      <c r="CZ36" s="328"/>
      <c r="DA36" s="329"/>
      <c r="DB36" s="328"/>
      <c r="DC36" s="329"/>
      <c r="DD36" s="328"/>
      <c r="DE36" s="329"/>
      <c r="DF36" s="331"/>
      <c r="DG36" s="332"/>
      <c r="DH36" s="333"/>
    </row>
    <row r="37" spans="1:112" s="334" customFormat="1">
      <c r="A37" s="303" t="s">
        <v>53</v>
      </c>
      <c r="B37" s="958"/>
      <c r="C37" s="961"/>
      <c r="D37" s="303" t="s">
        <v>23</v>
      </c>
      <c r="E37" s="303" t="s">
        <v>53</v>
      </c>
      <c r="F37" s="304">
        <v>1394.93</v>
      </c>
      <c r="G37" s="305">
        <v>25.920000076293899</v>
      </c>
      <c r="H37" s="305">
        <v>27.25</v>
      </c>
      <c r="I37" s="305">
        <v>35.209999084472599</v>
      </c>
      <c r="J37" s="305">
        <v>4.3486378397867202</v>
      </c>
      <c r="K37" s="305">
        <v>0.16380120000000001</v>
      </c>
      <c r="L37" s="305">
        <v>2.56340014852612</v>
      </c>
      <c r="M37" s="305">
        <v>2.4519271596821701</v>
      </c>
      <c r="N37" s="306">
        <v>8.4817760000000006E-2</v>
      </c>
      <c r="O37" s="303" t="s">
        <v>45</v>
      </c>
      <c r="P37" s="307" t="s">
        <v>102</v>
      </c>
      <c r="Q37" s="94" t="s">
        <v>194</v>
      </c>
      <c r="R37" s="104" t="s">
        <v>94</v>
      </c>
      <c r="S37" s="308"/>
      <c r="T37" s="309">
        <v>2.4490383103434037</v>
      </c>
      <c r="U37" s="310">
        <v>3.0279333333333334</v>
      </c>
      <c r="V37" s="311">
        <v>2.6718092962690227</v>
      </c>
      <c r="W37" s="311">
        <v>8.2033333333333347E-2</v>
      </c>
      <c r="X37" s="311">
        <v>5.0216666666666673E-2</v>
      </c>
      <c r="Y37" s="311">
        <v>1.9622000000000002</v>
      </c>
      <c r="Z37" s="311">
        <v>1.1332670814887602</v>
      </c>
      <c r="AA37" s="311"/>
      <c r="AB37" s="311"/>
      <c r="AC37" s="311"/>
      <c r="AD37" s="311"/>
      <c r="AE37" s="311"/>
      <c r="AF37" s="312"/>
      <c r="AG37" s="313">
        <v>3808.9866666666671</v>
      </c>
      <c r="AH37" s="313">
        <v>2302.06</v>
      </c>
      <c r="AI37" s="313">
        <v>2512.12</v>
      </c>
      <c r="AJ37" s="308"/>
      <c r="AK37" s="313"/>
      <c r="AL37" s="315"/>
      <c r="AM37" s="316"/>
      <c r="AN37" s="317">
        <v>12.689420761931739</v>
      </c>
      <c r="AO37" s="311">
        <v>8.0966920760731007</v>
      </c>
      <c r="AP37" s="311">
        <v>2.4489993157144667</v>
      </c>
      <c r="AQ37" s="311">
        <v>2.6647564391715148</v>
      </c>
      <c r="AR37" s="310">
        <v>4.2289166666666667</v>
      </c>
      <c r="AS37" s="311">
        <v>3.9239234763302915</v>
      </c>
      <c r="AT37" s="311">
        <v>7.8666666666666663E-2</v>
      </c>
      <c r="AU37" s="311">
        <v>7.1750000000000008E-2</v>
      </c>
      <c r="AV37" s="311">
        <v>2.4438166666666667</v>
      </c>
      <c r="AW37" s="311">
        <v>1.077726589770708</v>
      </c>
      <c r="AX37" s="311"/>
      <c r="AY37" s="311"/>
      <c r="AZ37" s="311"/>
      <c r="BA37" s="311"/>
      <c r="BB37" s="311"/>
      <c r="BC37" s="318"/>
      <c r="BD37" s="319">
        <v>30.465986218237013</v>
      </c>
      <c r="BE37" s="313">
        <v>55.506467536870133</v>
      </c>
      <c r="BF37" s="313"/>
      <c r="BG37" s="320"/>
      <c r="BH37" s="321"/>
      <c r="BI37" s="313">
        <v>4244.4966666666669</v>
      </c>
      <c r="BJ37" s="322">
        <v>2263.646666666667</v>
      </c>
      <c r="BK37" s="320"/>
      <c r="BL37" s="309">
        <v>2.4438621963895972</v>
      </c>
      <c r="BM37" s="310">
        <v>3.0535833333333335</v>
      </c>
      <c r="BN37" s="311">
        <v>2.6369243829198838</v>
      </c>
      <c r="BO37" s="311">
        <v>9.3950000000000006E-2</v>
      </c>
      <c r="BP37" s="311">
        <v>5.5466666666666664E-2</v>
      </c>
      <c r="BQ37" s="311">
        <v>1.8762833333333333</v>
      </c>
      <c r="BR37" s="318">
        <v>1.1580094420273366</v>
      </c>
      <c r="BS37" s="319">
        <v>3721.9233333333336</v>
      </c>
      <c r="BT37" s="313">
        <v>1791.09</v>
      </c>
      <c r="BU37" s="313">
        <v>2403</v>
      </c>
      <c r="BV37" s="313"/>
      <c r="BW37" s="323">
        <v>8.0867887614803866</v>
      </c>
      <c r="BX37" s="311">
        <v>2.4494703195478502</v>
      </c>
      <c r="BY37" s="311">
        <v>2.6649817654519175</v>
      </c>
      <c r="BZ37" s="310">
        <v>3.7621833333333332</v>
      </c>
      <c r="CA37" s="311">
        <v>3.4048311226637025</v>
      </c>
      <c r="CB37" s="311">
        <v>9.2533333333333342E-2</v>
      </c>
      <c r="CC37" s="311">
        <v>6.376666666666668E-2</v>
      </c>
      <c r="CD37" s="311">
        <v>1.9618333333333335</v>
      </c>
      <c r="CE37" s="318">
        <v>1.1049544596473446</v>
      </c>
      <c r="CF37" s="319">
        <v>4126.4866666666667</v>
      </c>
      <c r="CG37" s="322">
        <v>2302.6333333333332</v>
      </c>
      <c r="CH37" s="314"/>
      <c r="CI37" s="314"/>
      <c r="CJ37" s="325"/>
      <c r="CK37" s="314"/>
      <c r="CL37" s="314"/>
      <c r="CM37" s="315"/>
      <c r="CN37" s="326"/>
      <c r="CO37" s="327">
        <v>0.17</v>
      </c>
      <c r="CP37" s="328">
        <v>0.38</v>
      </c>
      <c r="CQ37" s="329">
        <v>4.22</v>
      </c>
      <c r="CR37" s="328">
        <v>1</v>
      </c>
      <c r="CS37" s="329">
        <v>35.49</v>
      </c>
      <c r="CT37" s="330">
        <v>3.17</v>
      </c>
      <c r="CU37" s="329">
        <v>1.63</v>
      </c>
      <c r="CV37" s="328">
        <v>0.44</v>
      </c>
      <c r="CW37" s="329">
        <v>4.13</v>
      </c>
      <c r="CX37" s="328">
        <v>1.69</v>
      </c>
      <c r="CY37" s="329">
        <v>0.12</v>
      </c>
      <c r="CZ37" s="328">
        <v>0.06</v>
      </c>
      <c r="DA37" s="329">
        <v>0.87</v>
      </c>
      <c r="DB37" s="328">
        <v>0.14000000000000001</v>
      </c>
      <c r="DC37" s="329">
        <v>0.31</v>
      </c>
      <c r="DD37" s="328">
        <v>0.09</v>
      </c>
      <c r="DE37" s="329">
        <v>53.07</v>
      </c>
      <c r="DF37" s="331">
        <v>1.84</v>
      </c>
      <c r="DG37" s="332"/>
      <c r="DH37" s="333"/>
    </row>
    <row r="38" spans="1:112" s="334" customFormat="1">
      <c r="A38" s="303" t="s">
        <v>54</v>
      </c>
      <c r="B38" s="958"/>
      <c r="C38" s="962"/>
      <c r="D38" s="303" t="s">
        <v>23</v>
      </c>
      <c r="E38" s="303" t="s">
        <v>54</v>
      </c>
      <c r="F38" s="304">
        <v>1395.17</v>
      </c>
      <c r="G38" s="305">
        <v>25.659999847412099</v>
      </c>
      <c r="H38" s="305">
        <v>27.9899997711181</v>
      </c>
      <c r="I38" s="305">
        <v>34.4799995422363</v>
      </c>
      <c r="J38" s="305">
        <v>9.1286571515609793</v>
      </c>
      <c r="K38" s="305">
        <v>0.1831247</v>
      </c>
      <c r="L38" s="305">
        <v>2.6261712646915298</v>
      </c>
      <c r="M38" s="305">
        <v>2.3864370937250299</v>
      </c>
      <c r="N38" s="306">
        <v>0.1071153</v>
      </c>
      <c r="O38" s="303" t="s">
        <v>48</v>
      </c>
      <c r="P38" s="307" t="s">
        <v>105</v>
      </c>
      <c r="Q38" s="94" t="s">
        <v>193</v>
      </c>
      <c r="R38" s="104" t="s">
        <v>94</v>
      </c>
      <c r="S38" s="308"/>
      <c r="T38" s="309">
        <v>2.538440092800041</v>
      </c>
      <c r="U38" s="310">
        <v>3.2492999999999999</v>
      </c>
      <c r="V38" s="311">
        <v>2.6919347678428442</v>
      </c>
      <c r="W38" s="311">
        <v>7.8483333333333336E-2</v>
      </c>
      <c r="X38" s="311">
        <v>5.96E-2</v>
      </c>
      <c r="Y38" s="311">
        <v>1.9504666666666668</v>
      </c>
      <c r="Z38" s="311">
        <v>1.2083366393275314</v>
      </c>
      <c r="AA38" s="311"/>
      <c r="AB38" s="311"/>
      <c r="AC38" s="311"/>
      <c r="AD38" s="311"/>
      <c r="AE38" s="311"/>
      <c r="AF38" s="312"/>
      <c r="AG38" s="313">
        <v>4153.7700000000004</v>
      </c>
      <c r="AH38" s="313">
        <v>2599.6799999999998</v>
      </c>
      <c r="AI38" s="313">
        <v>2825.57</v>
      </c>
      <c r="AJ38" s="313"/>
      <c r="AK38" s="313"/>
      <c r="AL38" s="315"/>
      <c r="AM38" s="316"/>
      <c r="AN38" s="335">
        <v>8.4174329072288234</v>
      </c>
      <c r="AO38" s="311">
        <v>5.1415164605987913</v>
      </c>
      <c r="AP38" s="311">
        <v>2.5393447495786652</v>
      </c>
      <c r="AQ38" s="311">
        <v>2.6769822316671359</v>
      </c>
      <c r="AR38" s="310">
        <v>4.2978666666666667</v>
      </c>
      <c r="AS38" s="311">
        <v>3.720822990282</v>
      </c>
      <c r="AT38" s="311">
        <v>7.1616666666666662E-2</v>
      </c>
      <c r="AU38" s="311">
        <v>6.7100000000000007E-2</v>
      </c>
      <c r="AV38" s="311">
        <v>2.2855499999999997</v>
      </c>
      <c r="AW38" s="311">
        <v>1.1550849577880438</v>
      </c>
      <c r="AX38" s="311"/>
      <c r="AY38" s="311"/>
      <c r="AZ38" s="311"/>
      <c r="BA38" s="311"/>
      <c r="BB38" s="311"/>
      <c r="BC38" s="318"/>
      <c r="BD38" s="319">
        <v>49.319454933595388</v>
      </c>
      <c r="BE38" s="313">
        <v>89.855903714977686</v>
      </c>
      <c r="BF38" s="313"/>
      <c r="BG38" s="320"/>
      <c r="BH38" s="321"/>
      <c r="BI38" s="313">
        <v>4659.3166666666666</v>
      </c>
      <c r="BJ38" s="322">
        <v>2566.0433333333335</v>
      </c>
      <c r="BK38" s="320"/>
      <c r="BL38" s="309">
        <v>2.5358310592875903</v>
      </c>
      <c r="BM38" s="310">
        <v>3.2795249999999996</v>
      </c>
      <c r="BN38" s="311">
        <v>2.7145139938329481</v>
      </c>
      <c r="BO38" s="311">
        <v>7.4766666666666662E-2</v>
      </c>
      <c r="BP38" s="311">
        <v>5.4224999999999995E-2</v>
      </c>
      <c r="BQ38" s="311">
        <v>1.9241916666666667</v>
      </c>
      <c r="BR38" s="318">
        <v>1.2081444440701683</v>
      </c>
      <c r="BS38" s="319">
        <v>4143.4766666666665</v>
      </c>
      <c r="BT38" s="313">
        <v>2475.34</v>
      </c>
      <c r="BU38" s="313">
        <v>2679.3</v>
      </c>
      <c r="BV38" s="313"/>
      <c r="BW38" s="323">
        <v>5.2066289471671761</v>
      </c>
      <c r="BX38" s="311">
        <v>2.5385402993348123</v>
      </c>
      <c r="BY38" s="311">
        <v>2.6779723847145007</v>
      </c>
      <c r="BZ38" s="310">
        <v>4.0041166666666665</v>
      </c>
      <c r="CA38" s="311">
        <v>3.4037514880518804</v>
      </c>
      <c r="CB38" s="311">
        <v>8.3616666666666672E-2</v>
      </c>
      <c r="CC38" s="311">
        <v>8.1133333333333335E-2</v>
      </c>
      <c r="CD38" s="311">
        <v>1.9258333333333335</v>
      </c>
      <c r="CE38" s="318">
        <v>1.1763833760256106</v>
      </c>
      <c r="CF38" s="319">
        <v>4537.4433333333336</v>
      </c>
      <c r="CG38" s="322">
        <v>2574.3366666666666</v>
      </c>
      <c r="CH38" s="314"/>
      <c r="CI38" s="314"/>
      <c r="CJ38" s="325"/>
      <c r="CK38" s="314"/>
      <c r="CL38" s="314"/>
      <c r="CM38" s="315"/>
      <c r="CN38" s="326"/>
      <c r="CO38" s="327">
        <v>0.13</v>
      </c>
      <c r="CP38" s="328">
        <v>0.36</v>
      </c>
      <c r="CQ38" s="329">
        <v>3.56</v>
      </c>
      <c r="CR38" s="328">
        <v>0.85</v>
      </c>
      <c r="CS38" s="329">
        <v>34.659999999999997</v>
      </c>
      <c r="CT38" s="330">
        <v>3.91</v>
      </c>
      <c r="CU38" s="329">
        <v>1.27</v>
      </c>
      <c r="CV38" s="328">
        <v>0.48</v>
      </c>
      <c r="CW38" s="329">
        <v>6</v>
      </c>
      <c r="CX38" s="328">
        <v>2.3199999999999998</v>
      </c>
      <c r="CY38" s="329">
        <v>0.18</v>
      </c>
      <c r="CZ38" s="328">
        <v>0.14000000000000001</v>
      </c>
      <c r="DA38" s="329">
        <v>1.59</v>
      </c>
      <c r="DB38" s="328">
        <v>0.38</v>
      </c>
      <c r="DC38" s="329">
        <v>0.26</v>
      </c>
      <c r="DD38" s="328">
        <v>0.11</v>
      </c>
      <c r="DE38" s="329">
        <v>52.34</v>
      </c>
      <c r="DF38" s="331">
        <v>1.71</v>
      </c>
      <c r="DG38" s="332"/>
      <c r="DH38" s="333"/>
    </row>
    <row r="39" spans="1:112" s="334" customFormat="1">
      <c r="A39" s="303" t="s">
        <v>56</v>
      </c>
      <c r="B39" s="958"/>
      <c r="C39" s="964" t="s">
        <v>55</v>
      </c>
      <c r="D39" s="303" t="s">
        <v>23</v>
      </c>
      <c r="E39" s="303" t="s">
        <v>56</v>
      </c>
      <c r="F39" s="304">
        <v>1854.68</v>
      </c>
      <c r="G39" s="305">
        <v>25.4899997711181</v>
      </c>
      <c r="H39" s="305">
        <v>26.329999923706001</v>
      </c>
      <c r="I39" s="305">
        <v>32.610000610351499</v>
      </c>
      <c r="J39" s="305">
        <v>10.1975826495809</v>
      </c>
      <c r="K39" s="305">
        <v>0.1097712</v>
      </c>
      <c r="L39" s="305">
        <v>2.707568659638</v>
      </c>
      <c r="M39" s="305">
        <v>2.4314621077772598</v>
      </c>
      <c r="N39" s="306">
        <v>5.4181220000000002E-2</v>
      </c>
      <c r="O39" s="303" t="s">
        <v>49</v>
      </c>
      <c r="P39" s="307" t="s">
        <v>106</v>
      </c>
      <c r="Q39" s="94" t="s">
        <v>195</v>
      </c>
      <c r="R39" s="104" t="s">
        <v>94</v>
      </c>
      <c r="S39" s="308"/>
      <c r="T39" s="309">
        <v>2.5712137931297816</v>
      </c>
      <c r="U39" s="310">
        <v>3.0970500000000003</v>
      </c>
      <c r="V39" s="311">
        <v>2.5052046137067441</v>
      </c>
      <c r="W39" s="311">
        <v>7.8433333333333327E-2</v>
      </c>
      <c r="X39" s="311">
        <v>0.11658333333333334</v>
      </c>
      <c r="Y39" s="311">
        <v>2.0789833333333334</v>
      </c>
      <c r="Z39" s="311">
        <v>1.238754985707055</v>
      </c>
      <c r="AA39" s="311"/>
      <c r="AB39" s="311"/>
      <c r="AC39" s="311"/>
      <c r="AD39" s="311"/>
      <c r="AE39" s="311"/>
      <c r="AF39" s="312"/>
      <c r="AG39" s="313">
        <v>3373.1766666666663</v>
      </c>
      <c r="AH39" s="313">
        <v>1932.3</v>
      </c>
      <c r="AI39" s="313">
        <v>2220.0500000000002</v>
      </c>
      <c r="AJ39" s="313"/>
      <c r="AK39" s="313"/>
      <c r="AL39" s="315"/>
      <c r="AM39" s="316"/>
      <c r="AN39" s="335">
        <v>6.8982470156247606</v>
      </c>
      <c r="AO39" s="311">
        <v>3.8828135135341455</v>
      </c>
      <c r="AP39" s="311">
        <v>2.5646515623473274</v>
      </c>
      <c r="AQ39" s="311">
        <v>2.6682549251568584</v>
      </c>
      <c r="AR39" s="310">
        <v>4.0525000000000002</v>
      </c>
      <c r="AS39" s="311">
        <v>3.3907120257728423</v>
      </c>
      <c r="AT39" s="311">
        <v>8.928333333333334E-2</v>
      </c>
      <c r="AU39" s="311">
        <v>0.14366666666666666</v>
      </c>
      <c r="AV39" s="311">
        <v>2.3550166666666668</v>
      </c>
      <c r="AW39" s="311">
        <v>1.1951766971647546</v>
      </c>
      <c r="AX39" s="311"/>
      <c r="AY39" s="311"/>
      <c r="AZ39" s="311"/>
      <c r="BA39" s="311"/>
      <c r="BB39" s="311"/>
      <c r="BC39" s="318"/>
      <c r="BD39" s="319">
        <v>47.449593475646807</v>
      </c>
      <c r="BE39" s="313">
        <v>86.44917321984147</v>
      </c>
      <c r="BF39" s="313"/>
      <c r="BG39" s="320"/>
      <c r="BH39" s="321"/>
      <c r="BI39" s="313">
        <v>4714.57</v>
      </c>
      <c r="BJ39" s="322">
        <v>2399.6366666666668</v>
      </c>
      <c r="BK39" s="320"/>
      <c r="BL39" s="309">
        <v>2.5662897297041121</v>
      </c>
      <c r="BM39" s="310">
        <v>3.1247833333333332</v>
      </c>
      <c r="BN39" s="311">
        <v>2.5668308981422707</v>
      </c>
      <c r="BO39" s="311">
        <v>8.5449999999999998E-2</v>
      </c>
      <c r="BP39" s="311">
        <v>8.5016666666666657E-2</v>
      </c>
      <c r="BQ39" s="311">
        <v>1.9530666666666665</v>
      </c>
      <c r="BR39" s="318">
        <v>1.2173701569491304</v>
      </c>
      <c r="BS39" s="319">
        <v>3485.4799999999996</v>
      </c>
      <c r="BT39" s="313">
        <v>1861.59</v>
      </c>
      <c r="BU39" s="313">
        <v>2074.6799999999998</v>
      </c>
      <c r="BV39" s="313"/>
      <c r="BW39" s="323">
        <v>3.848323163242267</v>
      </c>
      <c r="BX39" s="311">
        <v>2.5693808507502278</v>
      </c>
      <c r="BY39" s="311">
        <v>2.6722163723804986</v>
      </c>
      <c r="BZ39" s="310">
        <v>3.971716666666667</v>
      </c>
      <c r="CA39" s="311">
        <v>2.9009718418008443</v>
      </c>
      <c r="CB39" s="311">
        <v>5.8033333333333333E-2</v>
      </c>
      <c r="CC39" s="311">
        <v>0.11551666666666667</v>
      </c>
      <c r="CD39" s="311">
        <v>1.9494166666666668</v>
      </c>
      <c r="CE39" s="318">
        <v>1.3690986618474494</v>
      </c>
      <c r="CF39" s="319">
        <v>4630.9066666666668</v>
      </c>
      <c r="CG39" s="322">
        <v>2441.1166666666663</v>
      </c>
      <c r="CH39" s="314"/>
      <c r="CI39" s="314"/>
      <c r="CJ39" s="325"/>
      <c r="CK39" s="314"/>
      <c r="CL39" s="314"/>
      <c r="CM39" s="315"/>
      <c r="CN39" s="326"/>
      <c r="CO39" s="327">
        <v>0.15</v>
      </c>
      <c r="CP39" s="328">
        <v>0.41</v>
      </c>
      <c r="CQ39" s="329">
        <v>2.2200000000000002</v>
      </c>
      <c r="CR39" s="328">
        <v>0.85</v>
      </c>
      <c r="CS39" s="329">
        <v>28.59</v>
      </c>
      <c r="CT39" s="330">
        <v>4.6100000000000003</v>
      </c>
      <c r="CU39" s="329">
        <v>1.04</v>
      </c>
      <c r="CV39" s="328">
        <v>0.48</v>
      </c>
      <c r="CW39" s="329">
        <v>13.13</v>
      </c>
      <c r="CX39" s="328">
        <v>2.75</v>
      </c>
      <c r="CY39" s="329">
        <v>0.12</v>
      </c>
      <c r="CZ39" s="328">
        <v>0.09</v>
      </c>
      <c r="DA39" s="329">
        <v>0.52</v>
      </c>
      <c r="DB39" s="328">
        <v>0.22</v>
      </c>
      <c r="DC39" s="329">
        <v>0.4</v>
      </c>
      <c r="DD39" s="328">
        <v>0.09</v>
      </c>
      <c r="DE39" s="329">
        <v>53.84</v>
      </c>
      <c r="DF39" s="331">
        <v>1.95</v>
      </c>
      <c r="DG39" s="332"/>
      <c r="DH39" s="333"/>
    </row>
    <row r="40" spans="1:112" s="341" customFormat="1">
      <c r="A40" s="337" t="s">
        <v>57</v>
      </c>
      <c r="B40" s="958"/>
      <c r="C40" s="958"/>
      <c r="D40" s="337" t="s">
        <v>23</v>
      </c>
      <c r="E40" s="337" t="s">
        <v>57</v>
      </c>
      <c r="F40" s="338">
        <v>1854.97</v>
      </c>
      <c r="G40" s="339">
        <v>25.559999465942301</v>
      </c>
      <c r="H40" s="339">
        <v>27.389999389648398</v>
      </c>
      <c r="I40" s="339">
        <v>36.830001831054602</v>
      </c>
      <c r="J40" s="339">
        <v>3.9144455776196199</v>
      </c>
      <c r="K40" s="339">
        <v>3.6250150000000002E-2</v>
      </c>
      <c r="L40" s="339">
        <v>2.73067084687289</v>
      </c>
      <c r="M40" s="339">
        <v>2.6237802226681302</v>
      </c>
      <c r="N40" s="340">
        <v>1.9736670000000001E-2</v>
      </c>
      <c r="O40" s="303" t="s">
        <v>50</v>
      </c>
      <c r="P40" s="307" t="s">
        <v>103</v>
      </c>
      <c r="Q40" s="94" t="s">
        <v>196</v>
      </c>
      <c r="R40" s="104" t="s">
        <v>94</v>
      </c>
      <c r="S40" s="308"/>
      <c r="T40" s="309">
        <v>2.5440920866268164</v>
      </c>
      <c r="U40" s="310">
        <v>3.1890333333333336</v>
      </c>
      <c r="V40" s="311">
        <v>2.5040517991268461</v>
      </c>
      <c r="W40" s="311">
        <v>0.16488333333333333</v>
      </c>
      <c r="X40" s="311">
        <v>0.11441666666666667</v>
      </c>
      <c r="Y40" s="311">
        <v>1.9684499999999998</v>
      </c>
      <c r="Z40" s="311">
        <v>1.2737844352097956</v>
      </c>
      <c r="AA40" s="311"/>
      <c r="AB40" s="311"/>
      <c r="AC40" s="311"/>
      <c r="AD40" s="311"/>
      <c r="AE40" s="311"/>
      <c r="AF40" s="312"/>
      <c r="AG40" s="313">
        <v>3558.1766666666667</v>
      </c>
      <c r="AH40" s="313">
        <v>2280.21</v>
      </c>
      <c r="AI40" s="313">
        <v>2357.21</v>
      </c>
      <c r="AJ40" s="313"/>
      <c r="AK40" s="313"/>
      <c r="AL40" s="315"/>
      <c r="AM40" s="316"/>
      <c r="AN40" s="335">
        <v>7.8024587873707736</v>
      </c>
      <c r="AO40" s="311">
        <v>4.9830336758981026</v>
      </c>
      <c r="AP40" s="311">
        <v>2.5374559847740525</v>
      </c>
      <c r="AQ40" s="311">
        <v>2.6705293622181285</v>
      </c>
      <c r="AR40" s="310">
        <v>4.0059500000000003</v>
      </c>
      <c r="AS40" s="311">
        <v>3.4418978879376985</v>
      </c>
      <c r="AT40" s="311">
        <v>0.16398333333333331</v>
      </c>
      <c r="AU40" s="311">
        <v>5.9762499999999996E-2</v>
      </c>
      <c r="AV40" s="311">
        <v>2.5065333333333335</v>
      </c>
      <c r="AW40" s="311">
        <v>1.1638782237088003</v>
      </c>
      <c r="AX40" s="311"/>
      <c r="AY40" s="311"/>
      <c r="AZ40" s="311"/>
      <c r="BA40" s="311"/>
      <c r="BB40" s="311"/>
      <c r="BC40" s="318"/>
      <c r="BD40" s="319">
        <v>47.580626743498925</v>
      </c>
      <c r="BE40" s="313">
        <v>86.687904826170694</v>
      </c>
      <c r="BF40" s="313"/>
      <c r="BG40" s="320"/>
      <c r="BH40" s="321"/>
      <c r="BI40" s="313">
        <v>4505.4533333333338</v>
      </c>
      <c r="BJ40" s="322">
        <v>2477.8533333333335</v>
      </c>
      <c r="BK40" s="320"/>
      <c r="BL40" s="309">
        <v>2.540305382783393</v>
      </c>
      <c r="BM40" s="310">
        <v>3.2238333333333333</v>
      </c>
      <c r="BN40" s="311">
        <v>2.5566935539988629</v>
      </c>
      <c r="BO40" s="311">
        <v>0.15481666666666666</v>
      </c>
      <c r="BP40" s="311">
        <v>9.3300000000000008E-2</v>
      </c>
      <c r="BQ40" s="311">
        <v>2.0452166666666667</v>
      </c>
      <c r="BR40" s="318">
        <v>1.2609384993719772</v>
      </c>
      <c r="BS40" s="319">
        <v>3541.5866666666666</v>
      </c>
      <c r="BT40" s="313">
        <v>2107.91</v>
      </c>
      <c r="BU40" s="313">
        <v>1830.08</v>
      </c>
      <c r="BV40" s="313"/>
      <c r="BW40" s="323">
        <v>4.576376004947404</v>
      </c>
      <c r="BX40" s="311">
        <v>2.5510853432282006</v>
      </c>
      <c r="BY40" s="311">
        <v>2.6734316267012308</v>
      </c>
      <c r="BZ40" s="310">
        <v>3.8686833333333333</v>
      </c>
      <c r="CA40" s="311">
        <v>2.9994740203026296</v>
      </c>
      <c r="CB40" s="311">
        <v>0.19613333333333335</v>
      </c>
      <c r="CC40" s="311">
        <v>0.12026666666666665</v>
      </c>
      <c r="CD40" s="311">
        <v>1.8994500000000001</v>
      </c>
      <c r="CE40" s="318">
        <v>1.2897872450793908</v>
      </c>
      <c r="CF40" s="319">
        <v>4308.03</v>
      </c>
      <c r="CG40" s="322">
        <v>2404.7266666666669</v>
      </c>
      <c r="CH40" s="314"/>
      <c r="CI40" s="314"/>
      <c r="CJ40" s="325"/>
      <c r="CK40" s="314"/>
      <c r="CL40" s="314"/>
      <c r="CM40" s="315"/>
      <c r="CN40" s="326"/>
      <c r="CO40" s="327"/>
      <c r="CP40" s="328"/>
      <c r="CQ40" s="329"/>
      <c r="CR40" s="328"/>
      <c r="CS40" s="329"/>
      <c r="CT40" s="330"/>
      <c r="CU40" s="329"/>
      <c r="CV40" s="328"/>
      <c r="CW40" s="329"/>
      <c r="CX40" s="328"/>
      <c r="CY40" s="329"/>
      <c r="CZ40" s="328"/>
      <c r="DA40" s="329"/>
      <c r="DB40" s="328"/>
      <c r="DC40" s="329"/>
      <c r="DD40" s="328"/>
      <c r="DE40" s="329"/>
      <c r="DF40" s="331"/>
      <c r="DH40" s="342"/>
    </row>
    <row r="41" spans="1:112" s="334" customFormat="1">
      <c r="A41" s="303" t="s">
        <v>58</v>
      </c>
      <c r="B41" s="958"/>
      <c r="C41" s="958"/>
      <c r="D41" s="303" t="s">
        <v>23</v>
      </c>
      <c r="E41" s="303" t="s">
        <v>58</v>
      </c>
      <c r="F41" s="304">
        <v>1855.34</v>
      </c>
      <c r="G41" s="305">
        <v>25.659999847412099</v>
      </c>
      <c r="H41" s="305">
        <v>27.420000076293899</v>
      </c>
      <c r="I41" s="305">
        <v>33.029998779296797</v>
      </c>
      <c r="J41" s="305">
        <v>12.7739139239893</v>
      </c>
      <c r="K41" s="305">
        <v>0.26271499999999998</v>
      </c>
      <c r="L41" s="305">
        <v>2.6752663882580601</v>
      </c>
      <c r="M41" s="305">
        <v>2.3335301625845499</v>
      </c>
      <c r="N41" s="306">
        <v>0.14724499999999999</v>
      </c>
      <c r="O41" s="303" t="s">
        <v>51</v>
      </c>
      <c r="P41" s="307" t="s">
        <v>107</v>
      </c>
      <c r="Q41" s="94" t="s">
        <v>178</v>
      </c>
      <c r="R41" s="104" t="s">
        <v>94</v>
      </c>
      <c r="S41" s="308"/>
      <c r="T41" s="309">
        <v>2.5255543397699234</v>
      </c>
      <c r="U41" s="310">
        <v>3.0880999999999998</v>
      </c>
      <c r="V41" s="311">
        <v>2.6971706504410617</v>
      </c>
      <c r="W41" s="311">
        <v>7.2999999999999995E-2</v>
      </c>
      <c r="X41" s="311">
        <v>6.1566666666666672E-2</v>
      </c>
      <c r="Y41" s="311">
        <v>2.0797333333333334</v>
      </c>
      <c r="Z41" s="311">
        <v>1.144955407092985</v>
      </c>
      <c r="AA41" s="311"/>
      <c r="AB41" s="311"/>
      <c r="AC41" s="311"/>
      <c r="AD41" s="311"/>
      <c r="AE41" s="311"/>
      <c r="AF41" s="312"/>
      <c r="AG41" s="313">
        <v>4035.1733333333336</v>
      </c>
      <c r="AH41" s="313">
        <v>2334.91</v>
      </c>
      <c r="AI41" s="313">
        <v>2687.94</v>
      </c>
      <c r="AJ41" s="313"/>
      <c r="AK41" s="313"/>
      <c r="AL41" s="315"/>
      <c r="AM41" s="316"/>
      <c r="AN41" s="335">
        <v>9.557143909807678</v>
      </c>
      <c r="AO41" s="311">
        <v>5.7395725725505722</v>
      </c>
      <c r="AP41" s="311">
        <v>2.520061282500706</v>
      </c>
      <c r="AQ41" s="311">
        <v>2.6735092883387912</v>
      </c>
      <c r="AR41" s="310">
        <v>4.0598833333333335</v>
      </c>
      <c r="AS41" s="311">
        <v>3.6158382353625371</v>
      </c>
      <c r="AT41" s="311">
        <v>4.6383333333333332E-2</v>
      </c>
      <c r="AU41" s="311">
        <v>4.7016666666666665E-2</v>
      </c>
      <c r="AV41" s="311">
        <v>2.3865500000000002</v>
      </c>
      <c r="AW41" s="311">
        <v>1.1228055762086036</v>
      </c>
      <c r="AX41" s="311"/>
      <c r="AY41" s="311"/>
      <c r="AZ41" s="311"/>
      <c r="BA41" s="311"/>
      <c r="BB41" s="311"/>
      <c r="BC41" s="312"/>
      <c r="BD41" s="319">
        <v>37.044228182021996</v>
      </c>
      <c r="BE41" s="313">
        <v>67.491471777236313</v>
      </c>
      <c r="BF41" s="313"/>
      <c r="BG41" s="320"/>
      <c r="BH41" s="321"/>
      <c r="BI41" s="313">
        <v>4572.54</v>
      </c>
      <c r="BJ41" s="322">
        <v>2503.9466666666667</v>
      </c>
      <c r="BK41" s="320"/>
      <c r="BL41" s="309">
        <v>2.5212560572165064</v>
      </c>
      <c r="BM41" s="310">
        <v>3.0330833333333329</v>
      </c>
      <c r="BN41" s="311">
        <v>2.6548403806174496</v>
      </c>
      <c r="BO41" s="311">
        <v>6.7733333333333326E-2</v>
      </c>
      <c r="BP41" s="311">
        <v>5.1799999999999999E-2</v>
      </c>
      <c r="BQ41" s="311">
        <v>1.9747333333333332</v>
      </c>
      <c r="BR41" s="318">
        <v>1.1424729544862178</v>
      </c>
      <c r="BS41" s="319">
        <v>3803.89</v>
      </c>
      <c r="BT41" s="313">
        <v>2235.6999999999998</v>
      </c>
      <c r="BU41" s="313">
        <v>2465.1999999999998</v>
      </c>
      <c r="BV41" s="313"/>
      <c r="BW41" s="323">
        <v>5.7028985507246244</v>
      </c>
      <c r="BX41" s="311">
        <v>2.5220256098249583</v>
      </c>
      <c r="BY41" s="311">
        <v>2.6745526331810048</v>
      </c>
      <c r="BZ41" s="310">
        <v>3.9169666666666667</v>
      </c>
      <c r="CA41" s="311">
        <v>3.2036519143214566</v>
      </c>
      <c r="CB41" s="311">
        <v>8.4750000000000006E-2</v>
      </c>
      <c r="CC41" s="311">
        <v>5.9633333333333337E-2</v>
      </c>
      <c r="CD41" s="311">
        <v>1.9696833333333332</v>
      </c>
      <c r="CE41" s="318">
        <v>1.2226567590431536</v>
      </c>
      <c r="CF41" s="319">
        <v>4350.1966666666667</v>
      </c>
      <c r="CG41" s="322">
        <v>2356.2599999999998</v>
      </c>
      <c r="CH41" s="314"/>
      <c r="CI41" s="314"/>
      <c r="CJ41" s="325"/>
      <c r="CK41" s="314"/>
      <c r="CL41" s="314"/>
      <c r="CM41" s="315"/>
      <c r="CN41" s="326"/>
      <c r="CO41" s="327"/>
      <c r="CP41" s="328"/>
      <c r="CQ41" s="329"/>
      <c r="CR41" s="328"/>
      <c r="CS41" s="329"/>
      <c r="CT41" s="330"/>
      <c r="CU41" s="329"/>
      <c r="CV41" s="328"/>
      <c r="CW41" s="329"/>
      <c r="CX41" s="328"/>
      <c r="CY41" s="329"/>
      <c r="CZ41" s="328"/>
      <c r="DA41" s="329"/>
      <c r="DB41" s="328"/>
      <c r="DC41" s="329"/>
      <c r="DD41" s="328"/>
      <c r="DE41" s="329"/>
      <c r="DF41" s="331"/>
      <c r="DG41" s="332"/>
      <c r="DH41" s="333"/>
    </row>
    <row r="42" spans="1:112" s="334" customFormat="1">
      <c r="A42" s="303" t="s">
        <v>59</v>
      </c>
      <c r="B42" s="958"/>
      <c r="C42" s="958"/>
      <c r="D42" s="303" t="s">
        <v>23</v>
      </c>
      <c r="E42" s="303" t="s">
        <v>59</v>
      </c>
      <c r="F42" s="304">
        <v>1855.5</v>
      </c>
      <c r="G42" s="305">
        <v>25.610000610351499</v>
      </c>
      <c r="H42" s="305">
        <v>26.860000610351499</v>
      </c>
      <c r="I42" s="305">
        <v>32.069999694824197</v>
      </c>
      <c r="J42" s="305">
        <v>12.8677572691939</v>
      </c>
      <c r="K42" s="305">
        <v>0.36477199999999999</v>
      </c>
      <c r="L42" s="305">
        <v>2.66488712246634</v>
      </c>
      <c r="M42" s="305">
        <v>2.32197591604936</v>
      </c>
      <c r="N42" s="306">
        <v>0.22090650000000001</v>
      </c>
      <c r="O42" s="303" t="s">
        <v>64</v>
      </c>
      <c r="P42" s="307" t="s">
        <v>113</v>
      </c>
      <c r="Q42" s="94" t="s">
        <v>198</v>
      </c>
      <c r="R42" s="104" t="s">
        <v>94</v>
      </c>
      <c r="S42" s="308"/>
      <c r="T42" s="309">
        <v>2.4540982209105646</v>
      </c>
      <c r="U42" s="310">
        <v>2.899116666666667</v>
      </c>
      <c r="V42" s="311">
        <v>3.1448170913639251</v>
      </c>
      <c r="W42" s="311">
        <v>5.2216666666666661E-2</v>
      </c>
      <c r="X42" s="311">
        <v>4.9666666666666665E-2</v>
      </c>
      <c r="Y42" s="311">
        <v>2.1276666666666668</v>
      </c>
      <c r="Z42" s="311">
        <v>0.92186658083769557</v>
      </c>
      <c r="AA42" s="311">
        <v>3.0519489000000002</v>
      </c>
      <c r="AB42" s="311">
        <v>2.8302603999999998</v>
      </c>
      <c r="AC42" s="311">
        <f>AA42</f>
        <v>3.0519489000000002</v>
      </c>
      <c r="AD42" s="311">
        <f>AB42^2/AA42</f>
        <v>2.6246749845019224</v>
      </c>
      <c r="AE42" s="311">
        <f>AC42/AD42</f>
        <v>1.1627911714863852</v>
      </c>
      <c r="AF42" s="312">
        <v>53.541666666666998</v>
      </c>
      <c r="AG42" s="313">
        <v>3276.7233333333334</v>
      </c>
      <c r="AH42" s="313">
        <v>2130.56</v>
      </c>
      <c r="AI42" s="313">
        <v>2163.75</v>
      </c>
      <c r="AJ42" s="313">
        <v>1814.99</v>
      </c>
      <c r="AK42" s="313">
        <v>2261.9750000000004</v>
      </c>
      <c r="AL42" s="315">
        <f>(AK42^2-AJ42^2)/(2*AJ42^2)</f>
        <v>0.27659954641786028</v>
      </c>
      <c r="AM42" s="316"/>
      <c r="AN42" s="317">
        <v>14.651574106827026</v>
      </c>
      <c r="AO42" s="316">
        <v>8.5219093683422393</v>
      </c>
      <c r="AP42" s="316">
        <v>2.4536549052206782</v>
      </c>
      <c r="AQ42" s="311">
        <v>2.6905838305689449</v>
      </c>
      <c r="AR42" s="310">
        <v>4.3787833333333328</v>
      </c>
      <c r="AS42" s="311">
        <v>3.9730447118745587</v>
      </c>
      <c r="AT42" s="311">
        <v>6.2899999999999998E-2</v>
      </c>
      <c r="AU42" s="311">
        <v>5.2216666666666661E-2</v>
      </c>
      <c r="AV42" s="311">
        <v>2.6178333333333335</v>
      </c>
      <c r="AW42" s="311">
        <v>1.1021228430292038</v>
      </c>
      <c r="AX42" s="311"/>
      <c r="AY42" s="311"/>
      <c r="AZ42" s="343"/>
      <c r="BA42" s="311"/>
      <c r="BB42" s="311"/>
      <c r="BC42" s="312"/>
      <c r="BD42" s="319">
        <v>16.425011681540134</v>
      </c>
      <c r="BE42" s="313">
        <v>29.924991469613996</v>
      </c>
      <c r="BF42" s="313"/>
      <c r="BG42" s="320"/>
      <c r="BH42" s="321"/>
      <c r="BI42" s="313">
        <v>3478.2566666666667</v>
      </c>
      <c r="BJ42" s="322">
        <v>1870.3666666666668</v>
      </c>
      <c r="BK42" s="320"/>
      <c r="BL42" s="309">
        <v>2.4483243549758735</v>
      </c>
      <c r="BM42" s="310">
        <v>2.51145</v>
      </c>
      <c r="BN42" s="311">
        <v>2.6091148009892464</v>
      </c>
      <c r="BO42" s="311">
        <v>2.6716666666666666E-2</v>
      </c>
      <c r="BP42" s="311">
        <v>4.7116666666666668E-2</v>
      </c>
      <c r="BQ42" s="311">
        <v>2.1078999999999999</v>
      </c>
      <c r="BR42" s="318">
        <v>0.96256784065146661</v>
      </c>
      <c r="BS42" s="319">
        <v>2827.0666666666671</v>
      </c>
      <c r="BT42" s="313">
        <v>1963.6</v>
      </c>
      <c r="BU42" s="313">
        <v>1511.32</v>
      </c>
      <c r="BV42" s="313"/>
      <c r="BW42" s="323">
        <v>9.6242188134079907</v>
      </c>
      <c r="BX42" s="311">
        <v>2.4458347212076941</v>
      </c>
      <c r="BY42" s="311">
        <v>2.7062944177024204</v>
      </c>
      <c r="BZ42" s="310">
        <v>3.6229499999999994</v>
      </c>
      <c r="CA42" s="311">
        <v>3.2299293779930722</v>
      </c>
      <c r="CB42" s="311">
        <v>9.6466666666666659E-2</v>
      </c>
      <c r="CC42" s="311">
        <v>0.12304999999999999</v>
      </c>
      <c r="CD42" s="311">
        <v>2.2057666666666664</v>
      </c>
      <c r="CE42" s="318">
        <v>1.1216808716267139</v>
      </c>
      <c r="CF42" s="319">
        <v>3167</v>
      </c>
      <c r="CG42" s="322">
        <v>1854.2699999999998</v>
      </c>
      <c r="CH42" s="324">
        <v>1723.63</v>
      </c>
      <c r="CI42" s="324">
        <v>1998.77</v>
      </c>
      <c r="CJ42" s="325">
        <f>(CI42^2-CH42^2)/(2*CH42^2)</f>
        <v>0.17236881181937946</v>
      </c>
      <c r="CK42" s="314"/>
      <c r="CL42" s="314"/>
      <c r="CM42" s="315"/>
      <c r="CN42" s="326"/>
      <c r="CO42" s="327">
        <v>0</v>
      </c>
      <c r="CP42" s="328">
        <v>0</v>
      </c>
      <c r="CQ42" s="329">
        <v>4.34</v>
      </c>
      <c r="CR42" s="328">
        <v>0.77</v>
      </c>
      <c r="CS42" s="329">
        <v>40.71</v>
      </c>
      <c r="CT42" s="330">
        <v>1.75</v>
      </c>
      <c r="CU42" s="329">
        <v>1.57</v>
      </c>
      <c r="CV42" s="328">
        <v>0.23</v>
      </c>
      <c r="CW42" s="329">
        <v>7.0000000000000007E-2</v>
      </c>
      <c r="CX42" s="328">
        <v>0.05</v>
      </c>
      <c r="CY42" s="329">
        <v>0.09</v>
      </c>
      <c r="CZ42" s="328">
        <v>0.03</v>
      </c>
      <c r="DA42" s="329">
        <v>1.39</v>
      </c>
      <c r="DB42" s="328">
        <v>0.5</v>
      </c>
      <c r="DC42" s="329">
        <v>0.24</v>
      </c>
      <c r="DD42" s="328">
        <v>0.09</v>
      </c>
      <c r="DE42" s="329">
        <v>51.58</v>
      </c>
      <c r="DF42" s="331">
        <v>0.93</v>
      </c>
      <c r="DG42" s="332"/>
      <c r="DH42" s="333"/>
    </row>
    <row r="43" spans="1:112" s="334" customFormat="1">
      <c r="A43" s="303" t="s">
        <v>60</v>
      </c>
      <c r="B43" s="958"/>
      <c r="C43" s="958"/>
      <c r="D43" s="303" t="s">
        <v>23</v>
      </c>
      <c r="E43" s="303" t="s">
        <v>60</v>
      </c>
      <c r="F43" s="304">
        <v>1855.68</v>
      </c>
      <c r="G43" s="305">
        <v>25.7000007629394</v>
      </c>
      <c r="H43" s="305">
        <v>26.829999923706001</v>
      </c>
      <c r="I43" s="305">
        <v>32.470001220703097</v>
      </c>
      <c r="J43" s="305">
        <v>11.6471805644585</v>
      </c>
      <c r="K43" s="305">
        <v>0.2327129</v>
      </c>
      <c r="L43" s="305">
        <v>2.6453077566532999</v>
      </c>
      <c r="M43" s="305">
        <v>2.3372039857502598</v>
      </c>
      <c r="N43" s="306">
        <v>0.13828009999999999</v>
      </c>
      <c r="O43" s="303" t="s">
        <v>74</v>
      </c>
      <c r="P43" s="307" t="s">
        <v>115</v>
      </c>
      <c r="Q43" s="94" t="s">
        <v>200</v>
      </c>
      <c r="R43" s="104" t="s">
        <v>94</v>
      </c>
      <c r="S43" s="308"/>
      <c r="T43" s="309">
        <v>2.4761778862392414</v>
      </c>
      <c r="U43" s="310">
        <v>3.0752833333333331</v>
      </c>
      <c r="V43" s="311">
        <v>2.6185025203831085</v>
      </c>
      <c r="W43" s="311">
        <v>9.4400000000000012E-2</v>
      </c>
      <c r="X43" s="311">
        <v>5.8966666666666667E-2</v>
      </c>
      <c r="Y43" s="311">
        <v>1.8686749999999999</v>
      </c>
      <c r="Z43" s="311">
        <v>1.17461275369046</v>
      </c>
      <c r="AA43" s="311">
        <v>3.0634505999999999</v>
      </c>
      <c r="AB43" s="311">
        <v>2.7894678000000002</v>
      </c>
      <c r="AC43" s="311">
        <f>AA43</f>
        <v>3.0634505999999999</v>
      </c>
      <c r="AD43" s="311">
        <f>AB43^2/AA43</f>
        <v>2.5399889285751307</v>
      </c>
      <c r="AE43" s="311">
        <f>AC43/AD43</f>
        <v>1.2060881705175455</v>
      </c>
      <c r="AF43" s="312">
        <v>2.5833333333333002</v>
      </c>
      <c r="AG43" s="313">
        <v>3213.5466666666666</v>
      </c>
      <c r="AH43" s="313">
        <v>1820.99</v>
      </c>
      <c r="AI43" s="313">
        <v>2259.1999999999998</v>
      </c>
      <c r="AJ43" s="313">
        <v>1730.42</v>
      </c>
      <c r="AK43" s="313">
        <v>2259.04</v>
      </c>
      <c r="AL43" s="315">
        <f>(AK43^2-AJ43^2)/(2*AJ43^2)</f>
        <v>0.35214753906826146</v>
      </c>
      <c r="AM43" s="316"/>
      <c r="AN43" s="317">
        <v>12.945007771445491</v>
      </c>
      <c r="AO43" s="316">
        <v>8.4990001176332619</v>
      </c>
      <c r="AP43" s="316">
        <v>2.4699811700353589</v>
      </c>
      <c r="AQ43" s="311">
        <v>2.699403474509301</v>
      </c>
      <c r="AR43" s="310">
        <v>4.1823375</v>
      </c>
      <c r="AS43" s="311">
        <v>3.5932820597109276</v>
      </c>
      <c r="AT43" s="311">
        <v>9.4612500000000002E-2</v>
      </c>
      <c r="AU43" s="311">
        <v>7.3552499999999993E-2</v>
      </c>
      <c r="AV43" s="311">
        <v>2.3674750000000002</v>
      </c>
      <c r="AW43" s="311">
        <v>1.1639324245913667</v>
      </c>
      <c r="AX43" s="311">
        <v>4.0768190999999998</v>
      </c>
      <c r="AY43" s="311">
        <v>3.7179492000000001</v>
      </c>
      <c r="AZ43" s="343">
        <f>AX43</f>
        <v>4.0768190999999998</v>
      </c>
      <c r="BA43" s="311">
        <f>(AY43^2)/AX43</f>
        <v>3.3906695182478517</v>
      </c>
      <c r="BB43" s="311">
        <f>AZ43/BA43</f>
        <v>1.2023640399217439</v>
      </c>
      <c r="BC43" s="312">
        <v>-3.4166666666669698</v>
      </c>
      <c r="BD43" s="319">
        <v>25.999761863177724</v>
      </c>
      <c r="BE43" s="313">
        <v>47.369381955570915</v>
      </c>
      <c r="BF43" s="313"/>
      <c r="BG43" s="320"/>
      <c r="BH43" s="321"/>
      <c r="BI43" s="313">
        <v>3805.78</v>
      </c>
      <c r="BJ43" s="322">
        <v>1994.8066666666666</v>
      </c>
      <c r="BK43" s="320"/>
      <c r="BL43" s="309">
        <v>2.4734094702119385</v>
      </c>
      <c r="BM43" s="310">
        <v>3.1053499999999996</v>
      </c>
      <c r="BN43" s="311">
        <v>2.5788828988680819</v>
      </c>
      <c r="BO43" s="311">
        <v>8.3566666666666678E-2</v>
      </c>
      <c r="BP43" s="311">
        <v>5.6983333333333344E-2</v>
      </c>
      <c r="BQ43" s="311">
        <v>1.8201499999999999</v>
      </c>
      <c r="BR43" s="318">
        <v>1.2041454078287128</v>
      </c>
      <c r="BS43" s="319">
        <v>3127.9666666666667</v>
      </c>
      <c r="BT43" s="313">
        <v>1681</v>
      </c>
      <c r="BU43" s="313">
        <v>2130.8000000000002</v>
      </c>
      <c r="BV43" s="313"/>
      <c r="BW43" s="323">
        <v>8.397549816614351</v>
      </c>
      <c r="BX43" s="311">
        <v>2.4765102487994861</v>
      </c>
      <c r="BY43" s="311">
        <v>2.7035414924399719</v>
      </c>
      <c r="BZ43" s="310">
        <v>4.0154833333333331</v>
      </c>
      <c r="CA43" s="311">
        <v>3.1956693067252182</v>
      </c>
      <c r="CB43" s="311">
        <v>0.10695</v>
      </c>
      <c r="CC43" s="311">
        <v>0.10743333333333334</v>
      </c>
      <c r="CD43" s="311">
        <v>2.0069166666666667</v>
      </c>
      <c r="CE43" s="318">
        <v>1.2565390683206281</v>
      </c>
      <c r="CF43" s="319">
        <v>3562.8466666666664</v>
      </c>
      <c r="CG43" s="322">
        <v>1913.1899999999998</v>
      </c>
      <c r="CH43" s="324">
        <v>2070.91</v>
      </c>
      <c r="CI43" s="324">
        <v>2248.5300000000002</v>
      </c>
      <c r="CJ43" s="325">
        <f>(CI43^2-CH43^2)/(2*CH43^2)</f>
        <v>8.9447223706075898E-2</v>
      </c>
      <c r="CK43" s="314"/>
      <c r="CL43" s="314"/>
      <c r="CM43" s="315"/>
      <c r="CN43" s="326"/>
      <c r="CO43" s="327"/>
      <c r="CP43" s="328"/>
      <c r="CQ43" s="329"/>
      <c r="CR43" s="328"/>
      <c r="CS43" s="329"/>
      <c r="CT43" s="330"/>
      <c r="CU43" s="329"/>
      <c r="CV43" s="328"/>
      <c r="CW43" s="329"/>
      <c r="CX43" s="328"/>
      <c r="CY43" s="329"/>
      <c r="CZ43" s="328"/>
      <c r="DA43" s="329"/>
      <c r="DB43" s="328"/>
      <c r="DC43" s="329"/>
      <c r="DD43" s="328"/>
      <c r="DE43" s="329"/>
      <c r="DF43" s="331"/>
      <c r="DG43" s="332"/>
      <c r="DH43" s="333"/>
    </row>
    <row r="44" spans="1:112" s="334" customFormat="1">
      <c r="A44" s="303" t="s">
        <v>61</v>
      </c>
      <c r="B44" s="958"/>
      <c r="C44" s="958"/>
      <c r="D44" s="303" t="s">
        <v>23</v>
      </c>
      <c r="E44" s="303" t="s">
        <v>61</v>
      </c>
      <c r="F44" s="304">
        <v>1856.03</v>
      </c>
      <c r="G44" s="305">
        <v>25.520000457763601</v>
      </c>
      <c r="H44" s="305">
        <v>27.620000839233398</v>
      </c>
      <c r="I44" s="305">
        <v>32.119998931884702</v>
      </c>
      <c r="J44" s="305">
        <v>14.9095919371753</v>
      </c>
      <c r="K44" s="305">
        <v>0.43152679999999999</v>
      </c>
      <c r="L44" s="305">
        <v>2.6763789975520398</v>
      </c>
      <c r="M44" s="305">
        <v>2.27734181032476</v>
      </c>
      <c r="N44" s="306">
        <v>0.26300040000000002</v>
      </c>
      <c r="O44" s="303" t="s">
        <v>75</v>
      </c>
      <c r="P44" s="307" t="s">
        <v>115</v>
      </c>
      <c r="Q44" s="94" t="s">
        <v>179</v>
      </c>
      <c r="R44" s="104" t="s">
        <v>94</v>
      </c>
      <c r="S44" s="308"/>
      <c r="T44" s="309">
        <v>2.4604369354036595</v>
      </c>
      <c r="U44" s="310">
        <v>3.0248166666666667</v>
      </c>
      <c r="V44" s="311">
        <v>2.5537353039645381</v>
      </c>
      <c r="W44" s="311">
        <v>0.10111666666666666</v>
      </c>
      <c r="X44" s="311">
        <v>0.10441666666666666</v>
      </c>
      <c r="Y44" s="311">
        <v>1.9675</v>
      </c>
      <c r="Z44" s="311">
        <v>1.187910158948168</v>
      </c>
      <c r="AA44" s="311">
        <v>3.023361</v>
      </c>
      <c r="AB44" s="311">
        <v>2.7067435999999998</v>
      </c>
      <c r="AC44" s="311">
        <f>AA44</f>
        <v>3.023361</v>
      </c>
      <c r="AD44" s="311">
        <f>AB44^2/AA44</f>
        <v>2.4232835298665818</v>
      </c>
      <c r="AE44" s="311">
        <f>AC44/AD44</f>
        <v>1.2476299049358275</v>
      </c>
      <c r="AF44" s="312">
        <v>-19.2083333333333</v>
      </c>
      <c r="AG44" s="313">
        <v>3065.3066666666668</v>
      </c>
      <c r="AH44" s="313">
        <v>1614.24</v>
      </c>
      <c r="AI44" s="313">
        <v>1970.75</v>
      </c>
      <c r="AJ44" s="314">
        <v>1546.94</v>
      </c>
      <c r="AK44" s="314">
        <v>2089.9899999999998</v>
      </c>
      <c r="AL44" s="315">
        <f>(AK44^2-AJ44^2)/(2*AJ44^2)</f>
        <v>0.41266518048716611</v>
      </c>
      <c r="AM44" s="316"/>
      <c r="AN44" s="317">
        <v>12.796635626314206</v>
      </c>
      <c r="AO44" s="311">
        <v>8.4276832827065125</v>
      </c>
      <c r="AP44" s="311">
        <v>2.455253368888437</v>
      </c>
      <c r="AQ44" s="311">
        <v>2.6812179236093971</v>
      </c>
      <c r="AR44" s="310">
        <v>4.3913666666666664</v>
      </c>
      <c r="AS44" s="311">
        <v>3.3099391039995143</v>
      </c>
      <c r="AT44" s="311">
        <v>0.13298333333333334</v>
      </c>
      <c r="AU44" s="311">
        <v>9.7583333333333327E-2</v>
      </c>
      <c r="AV44" s="311">
        <v>2.2593666666666667</v>
      </c>
      <c r="AW44" s="311">
        <v>1.3267212866123204</v>
      </c>
      <c r="AX44" s="311">
        <v>4.1640063999999999</v>
      </c>
      <c r="AY44" s="311">
        <v>3.6788034000000001</v>
      </c>
      <c r="AZ44" s="343">
        <f>AX44</f>
        <v>4.1640063999999999</v>
      </c>
      <c r="BA44" s="311">
        <f>(AY44^2)/AX44</f>
        <v>3.2501377653625991</v>
      </c>
      <c r="BB44" s="311">
        <f>AZ44/BA44</f>
        <v>1.2811784301504665</v>
      </c>
      <c r="BC44" s="312">
        <v>13.0833333333333</v>
      </c>
      <c r="BD44" s="319">
        <v>22.31600135355426</v>
      </c>
      <c r="BE44" s="313">
        <v>40.657879768301456</v>
      </c>
      <c r="BF44" s="313"/>
      <c r="BG44" s="320"/>
      <c r="BH44" s="321"/>
      <c r="BI44" s="313">
        <v>3755.8566666666666</v>
      </c>
      <c r="BJ44" s="322">
        <v>1952.1599999999999</v>
      </c>
      <c r="BK44" s="320"/>
      <c r="BL44" s="309">
        <v>2.4478904319894985</v>
      </c>
      <c r="BM44" s="310">
        <v>3.0375500000000004</v>
      </c>
      <c r="BN44" s="311">
        <v>2.5340929632845546</v>
      </c>
      <c r="BO44" s="311">
        <v>9.5233333333333337E-2</v>
      </c>
      <c r="BP44" s="311">
        <v>0.13908333333333334</v>
      </c>
      <c r="BQ44" s="311">
        <v>1.8690166666666665</v>
      </c>
      <c r="BR44" s="318">
        <v>1.1986734677890001</v>
      </c>
      <c r="BS44" s="319">
        <v>2970.3566666666666</v>
      </c>
      <c r="BT44" s="313">
        <v>1537.07</v>
      </c>
      <c r="BU44" s="313">
        <v>1992.23</v>
      </c>
      <c r="BV44" s="313"/>
      <c r="BW44" s="323">
        <v>8.1773119273119192</v>
      </c>
      <c r="BX44" s="311">
        <v>2.4661010654885653</v>
      </c>
      <c r="BY44" s="311">
        <v>2.6857208357223938</v>
      </c>
      <c r="BZ44" s="310">
        <v>3.8150333333333335</v>
      </c>
      <c r="CA44" s="311">
        <v>3.2732983827139992</v>
      </c>
      <c r="CB44" s="311">
        <v>9.9650000000000016E-2</v>
      </c>
      <c r="CC44" s="311">
        <v>7.5333333333333335E-2</v>
      </c>
      <c r="CD44" s="311">
        <v>1.9494666666666667</v>
      </c>
      <c r="CE44" s="318">
        <v>1.1655012428687188</v>
      </c>
      <c r="CF44" s="319">
        <v>3707.03</v>
      </c>
      <c r="CG44" s="322">
        <v>1991.5200000000002</v>
      </c>
      <c r="CH44" s="324">
        <v>1918.83</v>
      </c>
      <c r="CI44" s="324">
        <v>2158.46</v>
      </c>
      <c r="CJ44" s="325">
        <f>(CI44^2-CH44^2)/(2*CH44^2)</f>
        <v>0.13268132334311325</v>
      </c>
      <c r="CK44" s="314">
        <v>1683.0299089726916</v>
      </c>
      <c r="CL44" s="314">
        <v>1975.9541984732823</v>
      </c>
      <c r="CM44" s="315">
        <f>(CL44^2-CK44^2)/(2*CK44^2)</f>
        <v>0.18919177204125645</v>
      </c>
      <c r="CN44" s="326"/>
      <c r="CO44" s="327"/>
      <c r="CP44" s="328"/>
      <c r="CQ44" s="329"/>
      <c r="CR44" s="328"/>
      <c r="CS44" s="329"/>
      <c r="CT44" s="330"/>
      <c r="CU44" s="329"/>
      <c r="CV44" s="328"/>
      <c r="CW44" s="329"/>
      <c r="CX44" s="328"/>
      <c r="CY44" s="329"/>
      <c r="CZ44" s="328"/>
      <c r="DA44" s="329"/>
      <c r="DB44" s="328"/>
      <c r="DC44" s="329"/>
      <c r="DD44" s="328"/>
      <c r="DE44" s="329"/>
      <c r="DF44" s="331"/>
      <c r="DG44" s="332"/>
      <c r="DH44" s="333"/>
    </row>
    <row r="45" spans="1:112" s="334" customFormat="1">
      <c r="A45" s="303" t="s">
        <v>62</v>
      </c>
      <c r="B45" s="958"/>
      <c r="C45" s="958"/>
      <c r="D45" s="303" t="s">
        <v>23</v>
      </c>
      <c r="E45" s="303" t="s">
        <v>62</v>
      </c>
      <c r="F45" s="304">
        <v>1856.26</v>
      </c>
      <c r="G45" s="305">
        <v>25.530000686645501</v>
      </c>
      <c r="H45" s="305">
        <v>27.120000839233398</v>
      </c>
      <c r="I45" s="305">
        <v>31.889999389648398</v>
      </c>
      <c r="J45" s="305">
        <v>14.0116010892578</v>
      </c>
      <c r="K45" s="305">
        <v>0.39127489999999998</v>
      </c>
      <c r="L45" s="305">
        <v>2.6759834108330498</v>
      </c>
      <c r="M45" s="305">
        <v>2.3010352900924098</v>
      </c>
      <c r="N45" s="306">
        <v>0.23552419999999999</v>
      </c>
      <c r="O45" s="303" t="s">
        <v>76</v>
      </c>
      <c r="P45" s="307" t="s">
        <v>115</v>
      </c>
      <c r="Q45" s="94" t="s">
        <v>200</v>
      </c>
      <c r="R45" s="104" t="s">
        <v>94</v>
      </c>
      <c r="S45" s="308"/>
      <c r="T45" s="309">
        <v>2.465938013938247</v>
      </c>
      <c r="U45" s="310">
        <v>2.9003499999999995</v>
      </c>
      <c r="V45" s="311">
        <v>2.6527339396104281</v>
      </c>
      <c r="W45" s="311">
        <v>7.6408333333333342E-2</v>
      </c>
      <c r="X45" s="311">
        <v>6.561666666666667E-2</v>
      </c>
      <c r="Y45" s="311">
        <v>1.8868583333333333</v>
      </c>
      <c r="Z45" s="311">
        <v>1.0934603147916637</v>
      </c>
      <c r="AA45" s="311">
        <v>2.9143327999999999</v>
      </c>
      <c r="AB45" s="311">
        <v>2.7265628</v>
      </c>
      <c r="AC45" s="311">
        <f>AA45</f>
        <v>2.9143327999999999</v>
      </c>
      <c r="AD45" s="311">
        <f>AB45^2/AA45</f>
        <v>2.5508907913138268</v>
      </c>
      <c r="AE45" s="311">
        <f>AC45/AD45</f>
        <v>1.142476506608495</v>
      </c>
      <c r="AF45" s="312">
        <v>14.333333333333002</v>
      </c>
      <c r="AG45" s="313">
        <v>2996.7366666666671</v>
      </c>
      <c r="AH45" s="313">
        <v>1997.82</v>
      </c>
      <c r="AI45" s="313">
        <v>2090.64</v>
      </c>
      <c r="AJ45" s="313">
        <v>1620.77</v>
      </c>
      <c r="AK45" s="314">
        <v>2090.8450000000003</v>
      </c>
      <c r="AL45" s="315">
        <f>(AK45^2-AJ45^2)/(2*AJ45^2)</f>
        <v>0.3320911494688169</v>
      </c>
      <c r="AM45" s="316"/>
      <c r="AN45" s="317">
        <v>13.029057610498231</v>
      </c>
      <c r="AO45" s="311">
        <v>8.2785016987055524</v>
      </c>
      <c r="AP45" s="311">
        <v>2.4627454325241334</v>
      </c>
      <c r="AQ45" s="311">
        <v>2.6850252973782669</v>
      </c>
      <c r="AR45" s="310">
        <v>4.4233333333333329</v>
      </c>
      <c r="AS45" s="311">
        <v>3.8541896912835978</v>
      </c>
      <c r="AT45" s="311">
        <v>5.8899999999999994E-2</v>
      </c>
      <c r="AU45" s="311">
        <v>4.7133333333333333E-2</v>
      </c>
      <c r="AV45" s="311">
        <v>2.5814666666666666</v>
      </c>
      <c r="AW45" s="311">
        <v>1.1476688195541791</v>
      </c>
      <c r="AX45" s="311">
        <v>4.1006260000000001</v>
      </c>
      <c r="AY45" s="311">
        <v>3.7406459999999999</v>
      </c>
      <c r="AZ45" s="343">
        <f>AX45</f>
        <v>4.1006260000000001</v>
      </c>
      <c r="BA45" s="311">
        <f>(AY45^2)/AX45</f>
        <v>3.4122674190028546</v>
      </c>
      <c r="BB45" s="311">
        <f>AZ45/BA45</f>
        <v>1.2017305493595518</v>
      </c>
      <c r="BC45" s="312">
        <v>-9.0833333333330302</v>
      </c>
      <c r="BD45" s="319">
        <v>21.817215556996626</v>
      </c>
      <c r="BE45" s="313">
        <v>39.749133948417068</v>
      </c>
      <c r="BF45" s="313"/>
      <c r="BG45" s="320"/>
      <c r="BH45" s="321"/>
      <c r="BI45" s="313">
        <v>3646.2933333333335</v>
      </c>
      <c r="BJ45" s="322">
        <v>1949.9133333333332</v>
      </c>
      <c r="BK45" s="320"/>
      <c r="BL45" s="309">
        <v>2.4632923046650572</v>
      </c>
      <c r="BM45" s="310">
        <v>2.8682499999999997</v>
      </c>
      <c r="BN45" s="311">
        <v>2.5095899140978344</v>
      </c>
      <c r="BO45" s="311">
        <v>8.4333333333333343E-2</v>
      </c>
      <c r="BP45" s="311">
        <v>3.9750000000000008E-2</v>
      </c>
      <c r="BQ45" s="311">
        <v>1.8379333333333334</v>
      </c>
      <c r="BR45" s="318">
        <v>1.1429158142082745</v>
      </c>
      <c r="BS45" s="319">
        <v>2947.1633333333334</v>
      </c>
      <c r="BT45" s="313">
        <v>1499.15</v>
      </c>
      <c r="BU45" s="313">
        <v>1873.2</v>
      </c>
      <c r="BV45" s="313"/>
      <c r="BW45" s="323">
        <v>8.3495074050522078</v>
      </c>
      <c r="BX45" s="311">
        <v>2.4663139760568451</v>
      </c>
      <c r="BY45" s="311">
        <v>2.6909991492973164</v>
      </c>
      <c r="BZ45" s="310">
        <v>3.5418500000000002</v>
      </c>
      <c r="CA45" s="311">
        <v>3.4712718156550326</v>
      </c>
      <c r="CB45" s="311">
        <v>0.10643333333333332</v>
      </c>
      <c r="CC45" s="311">
        <v>5.2216666666666668E-2</v>
      </c>
      <c r="CD45" s="311">
        <v>2.0065500000000003</v>
      </c>
      <c r="CE45" s="318">
        <v>1.020332082329787</v>
      </c>
      <c r="CF45" s="319">
        <v>3651.0466666666666</v>
      </c>
      <c r="CG45" s="322">
        <v>1983.6166666666668</v>
      </c>
      <c r="CH45" s="324">
        <v>1853.57</v>
      </c>
      <c r="CI45" s="324">
        <v>2237.13</v>
      </c>
      <c r="CJ45" s="325">
        <f>(CI45^2-CH45^2)/(2*CH45^2)</f>
        <v>0.22834050724990662</v>
      </c>
      <c r="CK45" s="314"/>
      <c r="CL45" s="314"/>
      <c r="CM45" s="315"/>
      <c r="CN45" s="326"/>
      <c r="CO45" s="327">
        <v>0</v>
      </c>
      <c r="CP45" s="328">
        <v>0</v>
      </c>
      <c r="CQ45" s="329">
        <v>4.38</v>
      </c>
      <c r="CR45" s="328">
        <v>1.05</v>
      </c>
      <c r="CS45" s="329">
        <v>42.47</v>
      </c>
      <c r="CT45" s="330">
        <v>2.38</v>
      </c>
      <c r="CU45" s="329">
        <v>1.77</v>
      </c>
      <c r="CV45" s="328">
        <v>0.41</v>
      </c>
      <c r="CW45" s="329">
        <v>0.03</v>
      </c>
      <c r="CX45" s="328">
        <v>0.02</v>
      </c>
      <c r="CY45" s="329">
        <v>0.09</v>
      </c>
      <c r="CZ45" s="328">
        <v>0.06</v>
      </c>
      <c r="DA45" s="329">
        <v>0.87</v>
      </c>
      <c r="DB45" s="328">
        <v>0.55000000000000004</v>
      </c>
      <c r="DC45" s="329">
        <v>0.2</v>
      </c>
      <c r="DD45" s="328">
        <v>7.0000000000000007E-2</v>
      </c>
      <c r="DE45" s="329">
        <v>50.18</v>
      </c>
      <c r="DF45" s="331">
        <v>1.3</v>
      </c>
      <c r="DG45" s="332"/>
      <c r="DH45" s="333"/>
    </row>
    <row r="46" spans="1:112" s="374" customFormat="1">
      <c r="A46" s="344" t="s">
        <v>63</v>
      </c>
      <c r="B46" s="958"/>
      <c r="C46" s="958"/>
      <c r="D46" s="344" t="s">
        <v>23</v>
      </c>
      <c r="E46" s="344" t="s">
        <v>63</v>
      </c>
      <c r="F46" s="345">
        <v>1856.68</v>
      </c>
      <c r="G46" s="346">
        <v>25.530000686645501</v>
      </c>
      <c r="H46" s="346">
        <v>26.639999389648398</v>
      </c>
      <c r="I46" s="346">
        <v>30.889999389648398</v>
      </c>
      <c r="J46" s="346">
        <v>15.015555591869299</v>
      </c>
      <c r="K46" s="346">
        <v>0.56620910000000002</v>
      </c>
      <c r="L46" s="346">
        <v>2.6697926933623299</v>
      </c>
      <c r="M46" s="346">
        <v>2.26890848730284</v>
      </c>
      <c r="N46" s="347">
        <v>0.34995670000000001</v>
      </c>
      <c r="O46" s="344" t="s">
        <v>30</v>
      </c>
      <c r="P46" s="348" t="s">
        <v>93</v>
      </c>
      <c r="Q46" s="96" t="s">
        <v>186</v>
      </c>
      <c r="R46" s="106" t="s">
        <v>96</v>
      </c>
      <c r="S46" s="349"/>
      <c r="T46" s="350">
        <v>2.3969999444868311</v>
      </c>
      <c r="U46" s="351">
        <v>3.4415333333333331</v>
      </c>
      <c r="V46" s="352">
        <v>3.4267209196153257</v>
      </c>
      <c r="W46" s="352">
        <v>4.6816666666666666E-2</v>
      </c>
      <c r="X46" s="352">
        <v>6.5866666666666657E-2</v>
      </c>
      <c r="Y46" s="352">
        <v>1.84755</v>
      </c>
      <c r="Z46" s="352">
        <v>1.0043859860859321</v>
      </c>
      <c r="AA46" s="352"/>
      <c r="AB46" s="352"/>
      <c r="AC46" s="352"/>
      <c r="AD46" s="352"/>
      <c r="AE46" s="352"/>
      <c r="AF46" s="353"/>
      <c r="AG46" s="354">
        <v>4050.2366666666662</v>
      </c>
      <c r="AH46" s="354">
        <v>2626.27</v>
      </c>
      <c r="AI46" s="354">
        <v>2844.19</v>
      </c>
      <c r="AJ46" s="349"/>
      <c r="AK46" s="354"/>
      <c r="AL46" s="355"/>
      <c r="AM46" s="356"/>
      <c r="AN46" s="357">
        <v>13.460173221638506</v>
      </c>
      <c r="AO46" s="352">
        <v>9.8486137098145559</v>
      </c>
      <c r="AP46" s="352">
        <v>2.4018032125533786</v>
      </c>
      <c r="AQ46" s="352">
        <v>2.6641888842643975</v>
      </c>
      <c r="AR46" s="351">
        <v>4.6727500000000006</v>
      </c>
      <c r="AS46" s="352">
        <v>4.3768231272329512</v>
      </c>
      <c r="AT46" s="352">
        <v>6.6600000000000006E-2</v>
      </c>
      <c r="AU46" s="352">
        <v>5.1083333333333335E-2</v>
      </c>
      <c r="AV46" s="352">
        <v>2.3487833333333334</v>
      </c>
      <c r="AW46" s="352">
        <v>1.0676122530348024</v>
      </c>
      <c r="AX46" s="352"/>
      <c r="AY46" s="352"/>
      <c r="AZ46" s="352"/>
      <c r="BA46" s="352"/>
      <c r="BB46" s="352"/>
      <c r="BC46" s="358"/>
      <c r="BD46" s="359">
        <v>29.996183387260796</v>
      </c>
      <c r="BE46" s="354">
        <v>54.650526245506285</v>
      </c>
      <c r="BF46" s="354"/>
      <c r="BG46" s="360"/>
      <c r="BH46" s="361"/>
      <c r="BI46" s="354">
        <v>4266.8233333333337</v>
      </c>
      <c r="BJ46" s="362">
        <v>2309.23</v>
      </c>
      <c r="BK46" s="360"/>
      <c r="BL46" s="350">
        <v>2.3945640194545836</v>
      </c>
      <c r="BM46" s="351">
        <v>3.4201333333333332</v>
      </c>
      <c r="BN46" s="352">
        <v>3.2897665686360509</v>
      </c>
      <c r="BO46" s="352">
        <v>5.1716666666666675E-2</v>
      </c>
      <c r="BP46" s="352">
        <v>6.4066666666666661E-2</v>
      </c>
      <c r="BQ46" s="352">
        <v>1.7596666666666665</v>
      </c>
      <c r="BR46" s="358">
        <v>1.0396279681179121</v>
      </c>
      <c r="BS46" s="359">
        <v>3829.6366666666668</v>
      </c>
      <c r="BT46" s="354">
        <v>2625.76</v>
      </c>
      <c r="BU46" s="354">
        <v>2439.2199999999998</v>
      </c>
      <c r="BV46" s="354"/>
      <c r="BW46" s="363">
        <v>10.246603514327578</v>
      </c>
      <c r="BX46" s="352">
        <v>2.4047376184106364</v>
      </c>
      <c r="BY46" s="352">
        <v>2.6792719970151895</v>
      </c>
      <c r="BZ46" s="351">
        <v>4.1086999999999998</v>
      </c>
      <c r="CA46" s="352">
        <v>3.9907587533769795</v>
      </c>
      <c r="CB46" s="352">
        <v>0.10838333333333333</v>
      </c>
      <c r="CC46" s="352">
        <v>9.0933333333333324E-2</v>
      </c>
      <c r="CD46" s="352">
        <v>1.7973333333333334</v>
      </c>
      <c r="CE46" s="358">
        <v>1.0295535896584123</v>
      </c>
      <c r="CF46" s="359">
        <v>4168.630000000001</v>
      </c>
      <c r="CG46" s="362">
        <v>2433.1666666666665</v>
      </c>
      <c r="CH46" s="364"/>
      <c r="CI46" s="364"/>
      <c r="CJ46" s="365"/>
      <c r="CK46" s="364"/>
      <c r="CL46" s="364"/>
      <c r="CM46" s="355"/>
      <c r="CN46" s="366"/>
      <c r="CO46" s="367"/>
      <c r="CP46" s="368"/>
      <c r="CQ46" s="369"/>
      <c r="CR46" s="368"/>
      <c r="CS46" s="369"/>
      <c r="CT46" s="370"/>
      <c r="CU46" s="369"/>
      <c r="CV46" s="368"/>
      <c r="CW46" s="369"/>
      <c r="CX46" s="368"/>
      <c r="CY46" s="369"/>
      <c r="CZ46" s="368"/>
      <c r="DA46" s="369"/>
      <c r="DB46" s="368"/>
      <c r="DC46" s="369"/>
      <c r="DD46" s="368"/>
      <c r="DE46" s="369"/>
      <c r="DF46" s="371"/>
      <c r="DG46" s="372"/>
      <c r="DH46" s="373"/>
    </row>
    <row r="47" spans="1:112" s="374" customFormat="1">
      <c r="A47" s="344" t="s">
        <v>64</v>
      </c>
      <c r="B47" s="958"/>
      <c r="C47" s="958"/>
      <c r="D47" s="344" t="s">
        <v>23</v>
      </c>
      <c r="E47" s="344" t="s">
        <v>64</v>
      </c>
      <c r="F47" s="345">
        <v>2056.58</v>
      </c>
      <c r="G47" s="346">
        <v>25.590000152587798</v>
      </c>
      <c r="H47" s="346">
        <v>27.9699993133544</v>
      </c>
      <c r="I47" s="346">
        <v>35.2299995422363</v>
      </c>
      <c r="J47" s="346">
        <v>8.1248503369224103</v>
      </c>
      <c r="K47" s="346">
        <v>0.36284899999999998</v>
      </c>
      <c r="L47" s="346">
        <v>2.67030602555664</v>
      </c>
      <c r="M47" s="346">
        <v>2.4533476574423498</v>
      </c>
      <c r="N47" s="347">
        <v>0.2254642</v>
      </c>
      <c r="O47" s="344" t="s">
        <v>40</v>
      </c>
      <c r="P47" s="348" t="s">
        <v>192</v>
      </c>
      <c r="Q47" s="96" t="s">
        <v>193</v>
      </c>
      <c r="R47" s="106" t="s">
        <v>96</v>
      </c>
      <c r="S47" s="349"/>
      <c r="T47" s="350">
        <v>2.410123726768775</v>
      </c>
      <c r="U47" s="351">
        <v>3.3845166666666664</v>
      </c>
      <c r="V47" s="352">
        <v>3.1708552640683254</v>
      </c>
      <c r="W47" s="352">
        <v>4.2916666666666659E-2</v>
      </c>
      <c r="X47" s="352">
        <v>4.0349999999999997E-2</v>
      </c>
      <c r="Y47" s="352">
        <v>1.788216666666667</v>
      </c>
      <c r="Z47" s="352">
        <v>1.0675183229536649</v>
      </c>
      <c r="AA47" s="352"/>
      <c r="AB47" s="352"/>
      <c r="AC47" s="352"/>
      <c r="AD47" s="352"/>
      <c r="AE47" s="352"/>
      <c r="AF47" s="353"/>
      <c r="AG47" s="354">
        <v>3875.22</v>
      </c>
      <c r="AH47" s="354">
        <v>2402.61</v>
      </c>
      <c r="AI47" s="354">
        <v>2569.2399999999998</v>
      </c>
      <c r="AJ47" s="349"/>
      <c r="AK47" s="354"/>
      <c r="AL47" s="355"/>
      <c r="AM47" s="356"/>
      <c r="AN47" s="357">
        <v>13.804209422515164</v>
      </c>
      <c r="AO47" s="352">
        <v>9.4488658824933687</v>
      </c>
      <c r="AP47" s="352">
        <v>2.4092586097384152</v>
      </c>
      <c r="AQ47" s="352">
        <v>2.6606608886995962</v>
      </c>
      <c r="AR47" s="351">
        <v>4.5712666666666664</v>
      </c>
      <c r="AS47" s="352">
        <v>4.3740411383667048</v>
      </c>
      <c r="AT47" s="352">
        <v>5.6866666666666663E-2</v>
      </c>
      <c r="AU47" s="352">
        <v>4.3799999999999992E-2</v>
      </c>
      <c r="AV47" s="352">
        <v>2.4818499999999997</v>
      </c>
      <c r="AW47" s="352">
        <v>1.0450900030569001</v>
      </c>
      <c r="AX47" s="352"/>
      <c r="AY47" s="352"/>
      <c r="AZ47" s="352"/>
      <c r="BA47" s="352"/>
      <c r="BB47" s="352"/>
      <c r="BC47" s="358"/>
      <c r="BD47" s="359">
        <v>27.878078926388003</v>
      </c>
      <c r="BE47" s="354">
        <v>50.791517853164841</v>
      </c>
      <c r="BF47" s="354"/>
      <c r="BG47" s="360"/>
      <c r="BH47" s="361"/>
      <c r="BI47" s="354">
        <v>4143.996666666666</v>
      </c>
      <c r="BJ47" s="362">
        <v>2242.7266666666665</v>
      </c>
      <c r="BK47" s="360"/>
      <c r="BL47" s="350">
        <v>2.4088951152697367</v>
      </c>
      <c r="BM47" s="351">
        <v>3.3452833333333332</v>
      </c>
      <c r="BN47" s="352">
        <v>3.1861879325949802</v>
      </c>
      <c r="BO47" s="352">
        <v>4.3416666666666666E-2</v>
      </c>
      <c r="BP47" s="352">
        <v>3.7100000000000001E-2</v>
      </c>
      <c r="BQ47" s="352">
        <v>1.7782666666666667</v>
      </c>
      <c r="BR47" s="358">
        <v>1.0499328363875819</v>
      </c>
      <c r="BS47" s="359">
        <v>3742.8833333333337</v>
      </c>
      <c r="BT47" s="354">
        <v>2425.0100000000002</v>
      </c>
      <c r="BU47" s="354">
        <v>1854.85</v>
      </c>
      <c r="BV47" s="354"/>
      <c r="BW47" s="363">
        <v>9.3427144541472149</v>
      </c>
      <c r="BX47" s="352">
        <v>2.4141060188069745</v>
      </c>
      <c r="BY47" s="352">
        <v>2.6628924573149324</v>
      </c>
      <c r="BZ47" s="351">
        <v>4.0108166666666669</v>
      </c>
      <c r="CA47" s="352">
        <v>3.8596354649302507</v>
      </c>
      <c r="CB47" s="352">
        <v>6.9216666666666662E-2</v>
      </c>
      <c r="CC47" s="352">
        <v>4.5600000000000002E-2</v>
      </c>
      <c r="CD47" s="352">
        <v>1.7887666666666668</v>
      </c>
      <c r="CE47" s="358">
        <v>1.0391698136028886</v>
      </c>
      <c r="CF47" s="359">
        <v>4107.0266666666666</v>
      </c>
      <c r="CG47" s="362">
        <v>2425.1200000000003</v>
      </c>
      <c r="CH47" s="364"/>
      <c r="CI47" s="364"/>
      <c r="CJ47" s="365"/>
      <c r="CK47" s="364"/>
      <c r="CL47" s="364"/>
      <c r="CM47" s="355"/>
      <c r="CN47" s="366"/>
      <c r="CO47" s="367"/>
      <c r="CP47" s="368"/>
      <c r="CQ47" s="369"/>
      <c r="CR47" s="368"/>
      <c r="CS47" s="369"/>
      <c r="CT47" s="370"/>
      <c r="CU47" s="369"/>
      <c r="CV47" s="368"/>
      <c r="CW47" s="369"/>
      <c r="CX47" s="368"/>
      <c r="CY47" s="369"/>
      <c r="CZ47" s="368"/>
      <c r="DA47" s="369"/>
      <c r="DB47" s="368"/>
      <c r="DC47" s="369"/>
      <c r="DD47" s="368"/>
      <c r="DE47" s="369"/>
      <c r="DF47" s="371"/>
      <c r="DG47" s="372"/>
      <c r="DH47" s="373"/>
    </row>
    <row r="48" spans="1:112" s="374" customFormat="1">
      <c r="A48" s="344" t="s">
        <v>65</v>
      </c>
      <c r="B48" s="958"/>
      <c r="C48" s="958"/>
      <c r="D48" s="344" t="s">
        <v>23</v>
      </c>
      <c r="E48" s="344" t="s">
        <v>65</v>
      </c>
      <c r="F48" s="345">
        <v>2056.8000000000002</v>
      </c>
      <c r="G48" s="346">
        <v>25.639999389648398</v>
      </c>
      <c r="H48" s="346">
        <v>27.850000381469702</v>
      </c>
      <c r="I48" s="346">
        <v>34.220001220703097</v>
      </c>
      <c r="J48" s="346">
        <v>9.6936292824578398</v>
      </c>
      <c r="K48" s="346">
        <v>0.44625880000000001</v>
      </c>
      <c r="L48" s="346">
        <v>2.6400077422980401</v>
      </c>
      <c r="M48" s="346">
        <v>2.3840951787314801</v>
      </c>
      <c r="N48" s="347">
        <v>0.2926684</v>
      </c>
      <c r="O48" s="375" t="s">
        <v>57</v>
      </c>
      <c r="P48" s="376" t="s">
        <v>111</v>
      </c>
      <c r="Q48" s="135" t="s">
        <v>197</v>
      </c>
      <c r="R48" s="136" t="s">
        <v>96</v>
      </c>
      <c r="S48" s="377"/>
      <c r="T48" s="378"/>
      <c r="U48" s="379">
        <v>3.6928833333333331</v>
      </c>
      <c r="V48" s="380">
        <v>3.2640500680790074</v>
      </c>
      <c r="W48" s="380">
        <v>3.6150000000000002E-2</v>
      </c>
      <c r="X48" s="380">
        <v>6.2299999999999994E-2</v>
      </c>
      <c r="Y48" s="380">
        <v>1.9997333333333334</v>
      </c>
      <c r="Z48" s="380">
        <v>1.1393707038696914</v>
      </c>
      <c r="AA48" s="380">
        <v>3.7409433999999999</v>
      </c>
      <c r="AB48" s="380">
        <v>3.4565275</v>
      </c>
      <c r="AC48" s="380">
        <f>AA48</f>
        <v>3.7409433999999999</v>
      </c>
      <c r="AD48" s="380">
        <f>AB48^2/AA48</f>
        <v>3.1937351306240696</v>
      </c>
      <c r="AE48" s="380">
        <f>AC48/AD48</f>
        <v>1.171338024912856</v>
      </c>
      <c r="AF48" s="381">
        <v>9.6666666666670267</v>
      </c>
      <c r="AG48" s="382">
        <v>4196.2133333333331</v>
      </c>
      <c r="AH48" s="382">
        <v>2560.7600000000002</v>
      </c>
      <c r="AI48" s="382">
        <v>2930.14</v>
      </c>
      <c r="AJ48" s="382">
        <v>2561.2049999999999</v>
      </c>
      <c r="AK48" s="383">
        <v>2979.415</v>
      </c>
      <c r="AL48" s="384">
        <f>(AK48^2-AJ48^2)/(2*AJ48^2)</f>
        <v>0.1766176495965282</v>
      </c>
      <c r="AM48" s="385"/>
      <c r="AN48" s="386">
        <v>6.6760002947461494</v>
      </c>
      <c r="AO48" s="380">
        <v>3.4244811782275009</v>
      </c>
      <c r="AP48" s="380">
        <v>2.6224915590624747</v>
      </c>
      <c r="AQ48" s="380">
        <v>2.7154827549021108</v>
      </c>
      <c r="AR48" s="379">
        <v>4.5235499999999993</v>
      </c>
      <c r="AS48" s="380">
        <v>4.2270093888895053</v>
      </c>
      <c r="AT48" s="380">
        <v>5.7533333333333339E-2</v>
      </c>
      <c r="AU48" s="380">
        <v>7.4899999999999994E-2</v>
      </c>
      <c r="AV48" s="380">
        <v>2.3563499999999999</v>
      </c>
      <c r="AW48" s="380">
        <v>1.0701537621113255</v>
      </c>
      <c r="AX48" s="380"/>
      <c r="AY48" s="380"/>
      <c r="AZ48" s="387"/>
      <c r="BA48" s="380"/>
      <c r="BB48" s="380"/>
      <c r="BC48" s="381"/>
      <c r="BD48" s="388">
        <v>54.91729103463004</v>
      </c>
      <c r="BE48" s="382">
        <v>100.05469083426037</v>
      </c>
      <c r="BF48" s="382"/>
      <c r="BG48" s="389"/>
      <c r="BH48" s="390"/>
      <c r="BI48" s="382">
        <v>4738.3533333333335</v>
      </c>
      <c r="BJ48" s="391">
        <v>2535.25</v>
      </c>
      <c r="BK48" s="389"/>
      <c r="BL48" s="378">
        <v>2.6139604720355751</v>
      </c>
      <c r="BM48" s="379">
        <v>3.6064333333333334</v>
      </c>
      <c r="BN48" s="380">
        <v>3.1263699207280804</v>
      </c>
      <c r="BO48" s="380">
        <v>4.5216666666666662E-2</v>
      </c>
      <c r="BP48" s="380">
        <v>4.5533333333333342E-2</v>
      </c>
      <c r="BQ48" s="380">
        <v>1.9396166666666668</v>
      </c>
      <c r="BR48" s="392">
        <v>1.1535529783031735</v>
      </c>
      <c r="BS48" s="388">
        <v>4019.3433333333328</v>
      </c>
      <c r="BT48" s="382">
        <v>2397.9299999999998</v>
      </c>
      <c r="BU48" s="382">
        <v>2746.36</v>
      </c>
      <c r="BV48" s="382"/>
      <c r="BW48" s="386">
        <v>3.4135319865001672</v>
      </c>
      <c r="BX48" s="380">
        <v>2.6263036481721329</v>
      </c>
      <c r="BY48" s="380">
        <v>2.7191217384665687</v>
      </c>
      <c r="BZ48" s="379">
        <v>4.3265833333333328</v>
      </c>
      <c r="CA48" s="380">
        <v>4.0177985965317777</v>
      </c>
      <c r="CB48" s="380">
        <v>8.0133333333333348E-2</v>
      </c>
      <c r="CC48" s="380">
        <v>9.006666666666667E-2</v>
      </c>
      <c r="CD48" s="380">
        <v>1.8627833333333335</v>
      </c>
      <c r="CE48" s="392">
        <v>1.0768542099318026</v>
      </c>
      <c r="CF48" s="388">
        <v>4577.71</v>
      </c>
      <c r="CG48" s="391">
        <v>2629.353333333333</v>
      </c>
      <c r="CH48" s="382">
        <v>2225.38</v>
      </c>
      <c r="CI48" s="382">
        <v>2703.46</v>
      </c>
      <c r="CJ48" s="393">
        <f>(CI48^2-CH48^2)/(2*CH48^2)</f>
        <v>0.23790684585681748</v>
      </c>
      <c r="CK48" s="383"/>
      <c r="CL48" s="383"/>
      <c r="CM48" s="384"/>
      <c r="CN48" s="394"/>
      <c r="CO48" s="395"/>
      <c r="CP48" s="396"/>
      <c r="CQ48" s="397"/>
      <c r="CR48" s="396"/>
      <c r="CS48" s="397"/>
      <c r="CT48" s="385"/>
      <c r="CU48" s="397"/>
      <c r="CV48" s="396"/>
      <c r="CW48" s="397"/>
      <c r="CX48" s="396"/>
      <c r="CY48" s="397"/>
      <c r="CZ48" s="396"/>
      <c r="DA48" s="397"/>
      <c r="DB48" s="396"/>
      <c r="DC48" s="397"/>
      <c r="DD48" s="396"/>
      <c r="DE48" s="397"/>
      <c r="DF48" s="398"/>
      <c r="DG48" s="372"/>
      <c r="DH48" s="373"/>
    </row>
    <row r="49" spans="1:112" s="374" customFormat="1">
      <c r="A49" s="344" t="s">
        <v>66</v>
      </c>
      <c r="B49" s="958"/>
      <c r="C49" s="958"/>
      <c r="D49" s="344" t="s">
        <v>23</v>
      </c>
      <c r="E49" s="344" t="s">
        <v>66</v>
      </c>
      <c r="F49" s="345">
        <v>2057.15</v>
      </c>
      <c r="G49" s="346">
        <v>25.610000610351499</v>
      </c>
      <c r="H49" s="346">
        <v>26.9799995422363</v>
      </c>
      <c r="I49" s="346">
        <v>32.830001831054602</v>
      </c>
      <c r="J49" s="346">
        <v>10.762557781578399</v>
      </c>
      <c r="K49" s="346">
        <v>0.39740560000000003</v>
      </c>
      <c r="L49" s="346">
        <v>2.6519768091981</v>
      </c>
      <c r="M49" s="346">
        <v>2.3665562727540901</v>
      </c>
      <c r="N49" s="347">
        <v>0.24385270000000001</v>
      </c>
      <c r="O49" s="344" t="s">
        <v>58</v>
      </c>
      <c r="P49" s="348" t="s">
        <v>112</v>
      </c>
      <c r="Q49" s="96" t="s">
        <v>185</v>
      </c>
      <c r="R49" s="106" t="s">
        <v>96</v>
      </c>
      <c r="S49" s="349"/>
      <c r="T49" s="350">
        <v>2.336682124219684</v>
      </c>
      <c r="U49" s="351">
        <v>3.1293666666666669</v>
      </c>
      <c r="V49" s="352">
        <v>2.728682882143052</v>
      </c>
      <c r="W49" s="352">
        <v>6.7583333333333329E-2</v>
      </c>
      <c r="X49" s="352">
        <v>5.308333333333333E-2</v>
      </c>
      <c r="Y49" s="352">
        <v>1.7844500000000001</v>
      </c>
      <c r="Z49" s="352">
        <v>1.1470157864958661</v>
      </c>
      <c r="AA49" s="352"/>
      <c r="AB49" s="352"/>
      <c r="AC49" s="352"/>
      <c r="AD49" s="352"/>
      <c r="AE49" s="352"/>
      <c r="AF49" s="353"/>
      <c r="AG49" s="354">
        <v>3226.5266666666666</v>
      </c>
      <c r="AH49" s="354">
        <v>2046.77</v>
      </c>
      <c r="AI49" s="354">
        <v>2233.41</v>
      </c>
      <c r="AJ49" s="349"/>
      <c r="AK49" s="354"/>
      <c r="AL49" s="355"/>
      <c r="AM49" s="356"/>
      <c r="AN49" s="357">
        <v>18.914818293475903</v>
      </c>
      <c r="AO49" s="356">
        <v>13.228614004650469</v>
      </c>
      <c r="AP49" s="352">
        <v>2.3379388213161167</v>
      </c>
      <c r="AQ49" s="352">
        <v>2.6943661144716735</v>
      </c>
      <c r="AR49" s="351">
        <v>4.2585333333333333</v>
      </c>
      <c r="AS49" s="352">
        <v>3.777038648934949</v>
      </c>
      <c r="AT49" s="352">
        <v>6.6000000000000003E-2</v>
      </c>
      <c r="AU49" s="352">
        <v>5.8516666666666675E-2</v>
      </c>
      <c r="AV49" s="352">
        <v>2.3619166666666667</v>
      </c>
      <c r="AW49" s="352">
        <v>1.127479416853242</v>
      </c>
      <c r="AX49" s="352"/>
      <c r="AY49" s="352"/>
      <c r="AZ49" s="399"/>
      <c r="BA49" s="352"/>
      <c r="BB49" s="352"/>
      <c r="BC49" s="353"/>
      <c r="BD49" s="359">
        <v>18.158549035458257</v>
      </c>
      <c r="BE49" s="354">
        <v>33.08335089937075</v>
      </c>
      <c r="BF49" s="354"/>
      <c r="BG49" s="360"/>
      <c r="BH49" s="361"/>
      <c r="BI49" s="354">
        <v>3712.8666666666668</v>
      </c>
      <c r="BJ49" s="362">
        <v>1986.2699999999998</v>
      </c>
      <c r="BK49" s="360"/>
      <c r="BL49" s="350">
        <v>2.3327730219756004</v>
      </c>
      <c r="BM49" s="351">
        <v>3.1459333333333328</v>
      </c>
      <c r="BN49" s="352">
        <v>2.7875654637026992</v>
      </c>
      <c r="BO49" s="352">
        <v>3.7116666666666666E-2</v>
      </c>
      <c r="BP49" s="352">
        <v>4.3183333333333337E-2</v>
      </c>
      <c r="BQ49" s="352">
        <v>1.6834833333333332</v>
      </c>
      <c r="BR49" s="358">
        <v>1.1285594452568</v>
      </c>
      <c r="BS49" s="359">
        <v>3102.5766666666664</v>
      </c>
      <c r="BT49" s="354">
        <v>1901.39</v>
      </c>
      <c r="BU49" s="354">
        <v>2161.54</v>
      </c>
      <c r="BV49" s="354"/>
      <c r="BW49" s="363">
        <v>13.168739919541736</v>
      </c>
      <c r="BX49" s="352">
        <v>2.3459538467955738</v>
      </c>
      <c r="BY49" s="352">
        <v>2.7017388030782943</v>
      </c>
      <c r="BZ49" s="351">
        <v>4.1036999999999999</v>
      </c>
      <c r="CA49" s="352">
        <v>3.7118303293369417</v>
      </c>
      <c r="CB49" s="352">
        <v>7.9750000000000001E-2</v>
      </c>
      <c r="CC49" s="352">
        <v>6.8166666666666667E-2</v>
      </c>
      <c r="CD49" s="352">
        <v>1.8955000000000002</v>
      </c>
      <c r="CE49" s="358">
        <v>1.1055731636130737</v>
      </c>
      <c r="CF49" s="359">
        <v>3509.9966666666664</v>
      </c>
      <c r="CG49" s="362">
        <v>2006.5066666666669</v>
      </c>
      <c r="CH49" s="364"/>
      <c r="CI49" s="364"/>
      <c r="CJ49" s="365"/>
      <c r="CK49" s="364"/>
      <c r="CL49" s="364"/>
      <c r="CM49" s="355"/>
      <c r="CN49" s="366"/>
      <c r="CO49" s="367"/>
      <c r="CP49" s="368"/>
      <c r="CQ49" s="369"/>
      <c r="CR49" s="368"/>
      <c r="CS49" s="369"/>
      <c r="CT49" s="370"/>
      <c r="CU49" s="369"/>
      <c r="CV49" s="368"/>
      <c r="CW49" s="369"/>
      <c r="CX49" s="368"/>
      <c r="CY49" s="369"/>
      <c r="CZ49" s="368"/>
      <c r="DA49" s="369"/>
      <c r="DB49" s="368"/>
      <c r="DC49" s="369"/>
      <c r="DD49" s="368"/>
      <c r="DE49" s="369"/>
      <c r="DF49" s="371"/>
      <c r="DG49" s="372"/>
      <c r="DH49" s="373"/>
    </row>
    <row r="50" spans="1:112" s="374" customFormat="1">
      <c r="A50" s="344" t="s">
        <v>67</v>
      </c>
      <c r="B50" s="958"/>
      <c r="C50" s="958"/>
      <c r="D50" s="344" t="s">
        <v>23</v>
      </c>
      <c r="E50" s="344" t="s">
        <v>67</v>
      </c>
      <c r="F50" s="345">
        <v>2057.41</v>
      </c>
      <c r="G50" s="346">
        <v>25.670000076293899</v>
      </c>
      <c r="H50" s="346">
        <v>27.340000152587798</v>
      </c>
      <c r="I50" s="346">
        <v>33.340000152587798</v>
      </c>
      <c r="J50" s="346">
        <v>10.447528537001901</v>
      </c>
      <c r="K50" s="346">
        <v>0.43769599999999997</v>
      </c>
      <c r="L50" s="346">
        <v>2.6359991960179499</v>
      </c>
      <c r="M50" s="346">
        <v>2.3606024277788298</v>
      </c>
      <c r="N50" s="347">
        <v>0.27450540000000001</v>
      </c>
      <c r="O50" s="344" t="s">
        <v>59</v>
      </c>
      <c r="P50" s="348" t="s">
        <v>112</v>
      </c>
      <c r="Q50" s="96" t="s">
        <v>185</v>
      </c>
      <c r="R50" s="106" t="s">
        <v>96</v>
      </c>
      <c r="S50" s="349"/>
      <c r="T50" s="350">
        <v>2.3392241446503852</v>
      </c>
      <c r="U50" s="351">
        <v>3.232216666666667</v>
      </c>
      <c r="V50" s="352">
        <v>2.8437024003349114</v>
      </c>
      <c r="W50" s="352">
        <v>6.3799999999999996E-2</v>
      </c>
      <c r="X50" s="352">
        <v>3.7566666666666665E-2</v>
      </c>
      <c r="Y50" s="352">
        <v>1.8431999999999999</v>
      </c>
      <c r="Z50" s="352">
        <v>1.1367929158924492</v>
      </c>
      <c r="AA50" s="352">
        <v>3.2055033000000002</v>
      </c>
      <c r="AB50" s="352">
        <v>3.0033656</v>
      </c>
      <c r="AC50" s="352">
        <f>AA50</f>
        <v>3.2055033000000002</v>
      </c>
      <c r="AD50" s="352">
        <f>AB50^2/AA50</f>
        <v>2.8139746189820984</v>
      </c>
      <c r="AE50" s="352">
        <f>AC50/AD50</f>
        <v>1.139137246788505</v>
      </c>
      <c r="AF50" s="353">
        <v>2.3333333333333002</v>
      </c>
      <c r="AG50" s="354">
        <v>3542.8033333333333</v>
      </c>
      <c r="AH50" s="354">
        <v>2123.4699999999998</v>
      </c>
      <c r="AI50" s="354">
        <v>2482.6</v>
      </c>
      <c r="AJ50" s="354">
        <v>2041.33</v>
      </c>
      <c r="AK50" s="354">
        <v>2360.8249999999998</v>
      </c>
      <c r="AL50" s="355">
        <f>(AK50^2-AJ50^2)/(2*AJ50^2)</f>
        <v>0.16876133958272163</v>
      </c>
      <c r="AM50" s="356"/>
      <c r="AN50" s="357">
        <v>19.158566446538547</v>
      </c>
      <c r="AO50" s="356">
        <v>13.223847782622469</v>
      </c>
      <c r="AP50" s="352">
        <v>2.3348875134480882</v>
      </c>
      <c r="AQ50" s="352">
        <v>2.6907018273858321</v>
      </c>
      <c r="AR50" s="351">
        <v>4.8742999999999999</v>
      </c>
      <c r="AS50" s="352">
        <v>4.6989068461112371</v>
      </c>
      <c r="AT50" s="352">
        <v>6.1116666666666666E-2</v>
      </c>
      <c r="AU50" s="352">
        <v>6.5650000000000014E-2</v>
      </c>
      <c r="AV50" s="352">
        <v>2.5643000000000002</v>
      </c>
      <c r="AW50" s="352">
        <v>1.0373263739062877</v>
      </c>
      <c r="AX50" s="352"/>
      <c r="AY50" s="352"/>
      <c r="AZ50" s="399"/>
      <c r="BA50" s="352"/>
      <c r="BB50" s="352"/>
      <c r="BC50" s="353"/>
      <c r="BD50" s="359">
        <v>18.001029707824475</v>
      </c>
      <c r="BE50" s="354">
        <v>32.796363917130847</v>
      </c>
      <c r="BF50" s="354"/>
      <c r="BG50" s="360"/>
      <c r="BH50" s="361"/>
      <c r="BI50" s="354">
        <v>3724.8833333333332</v>
      </c>
      <c r="BJ50" s="362">
        <v>1955.2566666666669</v>
      </c>
      <c r="BK50" s="360"/>
      <c r="BL50" s="350">
        <v>2.3331596516642255</v>
      </c>
      <c r="BM50" s="351">
        <v>3.1715833333333334</v>
      </c>
      <c r="BN50" s="352">
        <v>2.7901324456764498</v>
      </c>
      <c r="BO50" s="352">
        <v>3.9633333333333333E-2</v>
      </c>
      <c r="BP50" s="352">
        <v>4.1999999999999996E-2</v>
      </c>
      <c r="BQ50" s="352">
        <v>1.8139333333333334</v>
      </c>
      <c r="BR50" s="358">
        <v>1.1367142582238254</v>
      </c>
      <c r="BS50" s="359">
        <v>3156.3933333333334</v>
      </c>
      <c r="BT50" s="354">
        <v>1779.39</v>
      </c>
      <c r="BU50" s="354">
        <v>2140.58</v>
      </c>
      <c r="BV50" s="354"/>
      <c r="BW50" s="363">
        <v>13.239306732076475</v>
      </c>
      <c r="BX50" s="352">
        <v>2.3427133995037224</v>
      </c>
      <c r="BY50" s="352">
        <v>2.7002013368764213</v>
      </c>
      <c r="BZ50" s="351">
        <v>4.1114166666666669</v>
      </c>
      <c r="CA50" s="352">
        <v>3.7696314247589706</v>
      </c>
      <c r="CB50" s="352">
        <v>7.1399999999999991E-2</v>
      </c>
      <c r="CC50" s="352">
        <v>5.2333333333333336E-2</v>
      </c>
      <c r="CD50" s="352">
        <v>1.9585999999999999</v>
      </c>
      <c r="CE50" s="358">
        <v>1.0906680795535733</v>
      </c>
      <c r="CF50" s="359">
        <v>3680.5366666666669</v>
      </c>
      <c r="CG50" s="362">
        <v>2015.8966666666668</v>
      </c>
      <c r="CH50" s="400">
        <v>1784.86</v>
      </c>
      <c r="CI50" s="400">
        <v>2080.36</v>
      </c>
      <c r="CJ50" s="365">
        <f>(CI50^2-CH50^2)/(2*CH50^2)</f>
        <v>0.17926412845854486</v>
      </c>
      <c r="CK50" s="364">
        <v>1859.8591549295772</v>
      </c>
      <c r="CL50" s="364">
        <v>2031.538461538461</v>
      </c>
      <c r="CM50" s="355">
        <f>(CL50^2-CK50^2)/(2*CK50^2)</f>
        <v>9.6568047337277918E-2</v>
      </c>
      <c r="CN50" s="366"/>
      <c r="CO50" s="367"/>
      <c r="CP50" s="368"/>
      <c r="CQ50" s="369"/>
      <c r="CR50" s="368"/>
      <c r="CS50" s="369"/>
      <c r="CT50" s="370"/>
      <c r="CU50" s="369"/>
      <c r="CV50" s="368"/>
      <c r="CW50" s="369"/>
      <c r="CX50" s="368"/>
      <c r="CY50" s="369"/>
      <c r="CZ50" s="368"/>
      <c r="DA50" s="369"/>
      <c r="DB50" s="368"/>
      <c r="DC50" s="369"/>
      <c r="DD50" s="368"/>
      <c r="DE50" s="369"/>
      <c r="DF50" s="371"/>
      <c r="DG50" s="372"/>
      <c r="DH50" s="373"/>
    </row>
    <row r="51" spans="1:112" s="374" customFormat="1">
      <c r="A51" s="344" t="s">
        <v>68</v>
      </c>
      <c r="B51" s="958"/>
      <c r="C51" s="958"/>
      <c r="D51" s="344" t="s">
        <v>23</v>
      </c>
      <c r="E51" s="344" t="s">
        <v>68</v>
      </c>
      <c r="F51" s="345">
        <v>2057.54</v>
      </c>
      <c r="G51" s="346">
        <v>25.620000839233398</v>
      </c>
      <c r="H51" s="346">
        <v>27.7000007629394</v>
      </c>
      <c r="I51" s="346">
        <v>32.909999847412102</v>
      </c>
      <c r="J51" s="346">
        <v>12.6848715895177</v>
      </c>
      <c r="K51" s="346">
        <v>0.64160470000000003</v>
      </c>
      <c r="L51" s="346">
        <v>2.6441583737669898</v>
      </c>
      <c r="M51" s="346">
        <v>2.3087502794311598</v>
      </c>
      <c r="N51" s="347">
        <v>0.41316829999999999</v>
      </c>
      <c r="O51" s="344" t="s">
        <v>60</v>
      </c>
      <c r="P51" s="348" t="s">
        <v>112</v>
      </c>
      <c r="Q51" s="96" t="s">
        <v>185</v>
      </c>
      <c r="R51" s="106" t="s">
        <v>96</v>
      </c>
      <c r="S51" s="349"/>
      <c r="T51" s="350">
        <v>2.3771877812810684</v>
      </c>
      <c r="U51" s="351">
        <v>3.2113000000000005</v>
      </c>
      <c r="V51" s="352">
        <v>2.9390012188482473</v>
      </c>
      <c r="W51" s="352">
        <v>5.2733333333333327E-2</v>
      </c>
      <c r="X51" s="352">
        <v>5.6599999999999998E-2</v>
      </c>
      <c r="Y51" s="352">
        <v>1.9276499999999999</v>
      </c>
      <c r="Z51" s="352">
        <v>1.0926510577503459</v>
      </c>
      <c r="AA51" s="352"/>
      <c r="AB51" s="352"/>
      <c r="AC51" s="352"/>
      <c r="AD51" s="352"/>
      <c r="AE51" s="352"/>
      <c r="AF51" s="353"/>
      <c r="AG51" s="354">
        <v>3656.1933333333332</v>
      </c>
      <c r="AH51" s="354">
        <v>2333.5500000000002</v>
      </c>
      <c r="AI51" s="354">
        <v>2487.9299999999998</v>
      </c>
      <c r="AJ51" s="349"/>
      <c r="AK51" s="354"/>
      <c r="AL51" s="355"/>
      <c r="AM51" s="356"/>
      <c r="AN51" s="357">
        <v>18.721698463365748</v>
      </c>
      <c r="AO51" s="356">
        <v>12.190268421750883</v>
      </c>
      <c r="AP51" s="352">
        <v>2.3697721951356274</v>
      </c>
      <c r="AQ51" s="352">
        <v>2.6987580448573323</v>
      </c>
      <c r="AR51" s="351">
        <v>4.5781000000000001</v>
      </c>
      <c r="AS51" s="352">
        <v>4.1559735271061014</v>
      </c>
      <c r="AT51" s="352">
        <v>5.1600000000000007E-2</v>
      </c>
      <c r="AU51" s="352">
        <v>4.5350000000000001E-2</v>
      </c>
      <c r="AV51" s="352">
        <v>2.4944500000000001</v>
      </c>
      <c r="AW51" s="352">
        <v>1.1015710206382943</v>
      </c>
      <c r="AX51" s="352"/>
      <c r="AY51" s="352"/>
      <c r="AZ51" s="399"/>
      <c r="BA51" s="352"/>
      <c r="BB51" s="352"/>
      <c r="BC51" s="353"/>
      <c r="BD51" s="359">
        <v>17.982149162972618</v>
      </c>
      <c r="BE51" s="354">
        <v>32.761965150506626</v>
      </c>
      <c r="BF51" s="354"/>
      <c r="BG51" s="360"/>
      <c r="BH51" s="361"/>
      <c r="BI51" s="354">
        <v>3830.3633333333332</v>
      </c>
      <c r="BJ51" s="362">
        <v>2029.2</v>
      </c>
      <c r="BK51" s="360"/>
      <c r="BL51" s="350">
        <v>2.3722274634197551</v>
      </c>
      <c r="BM51" s="351">
        <v>3.1729666666666665</v>
      </c>
      <c r="BN51" s="352">
        <v>2.861034825802701</v>
      </c>
      <c r="BO51" s="352">
        <v>3.9116666666666668E-2</v>
      </c>
      <c r="BP51" s="352">
        <v>3.6566666666666664E-2</v>
      </c>
      <c r="BQ51" s="352">
        <v>1.8211166666666667</v>
      </c>
      <c r="BR51" s="358">
        <v>1.10902762806337</v>
      </c>
      <c r="BS51" s="359">
        <v>3488.5233333333331</v>
      </c>
      <c r="BT51" s="354">
        <v>2061.04</v>
      </c>
      <c r="BU51" s="354">
        <v>2333.96</v>
      </c>
      <c r="BV51" s="354"/>
      <c r="BW51" s="363">
        <v>12.240865804150674</v>
      </c>
      <c r="BX51" s="352">
        <v>2.3761875412603874</v>
      </c>
      <c r="BY51" s="352">
        <v>2.7076241841191409</v>
      </c>
      <c r="BZ51" s="351">
        <v>3.9356333333333331</v>
      </c>
      <c r="CA51" s="352">
        <v>3.6086557758598783</v>
      </c>
      <c r="CB51" s="352">
        <v>9.1850000000000001E-2</v>
      </c>
      <c r="CC51" s="352">
        <v>6.724999999999999E-2</v>
      </c>
      <c r="CD51" s="352">
        <v>1.9240333333333333</v>
      </c>
      <c r="CE51" s="358">
        <v>1.0906092400557494</v>
      </c>
      <c r="CF51" s="359">
        <v>3792.5599999999995</v>
      </c>
      <c r="CG51" s="362">
        <v>2077.6166666666668</v>
      </c>
      <c r="CH51" s="364"/>
      <c r="CI51" s="364"/>
      <c r="CJ51" s="365"/>
      <c r="CK51" s="364"/>
      <c r="CL51" s="364"/>
      <c r="CM51" s="355"/>
      <c r="CN51" s="366"/>
      <c r="CO51" s="367"/>
      <c r="CP51" s="368"/>
      <c r="CQ51" s="369"/>
      <c r="CR51" s="368"/>
      <c r="CS51" s="369"/>
      <c r="CT51" s="370"/>
      <c r="CU51" s="369"/>
      <c r="CV51" s="368"/>
      <c r="CW51" s="369"/>
      <c r="CX51" s="368"/>
      <c r="CY51" s="369"/>
      <c r="CZ51" s="368"/>
      <c r="DA51" s="369"/>
      <c r="DB51" s="368"/>
      <c r="DC51" s="369"/>
      <c r="DD51" s="368"/>
      <c r="DE51" s="369"/>
      <c r="DF51" s="371"/>
      <c r="DG51" s="372"/>
      <c r="DH51" s="373"/>
    </row>
    <row r="52" spans="1:112" s="374" customFormat="1">
      <c r="A52" s="344" t="s">
        <v>69</v>
      </c>
      <c r="B52" s="958"/>
      <c r="C52" s="958"/>
      <c r="D52" s="344" t="s">
        <v>23</v>
      </c>
      <c r="E52" s="344" t="s">
        <v>69</v>
      </c>
      <c r="F52" s="345">
        <v>2057.9499999999998</v>
      </c>
      <c r="G52" s="346">
        <v>25.610000610351499</v>
      </c>
      <c r="H52" s="346">
        <v>26.100000381469702</v>
      </c>
      <c r="I52" s="346">
        <v>30.299999237060501</v>
      </c>
      <c r="J52" s="346">
        <v>14.8213003312976</v>
      </c>
      <c r="K52" s="346">
        <v>0.69535170000000002</v>
      </c>
      <c r="L52" s="346">
        <v>2.65028128416846</v>
      </c>
      <c r="M52" s="346">
        <v>2.2574751354176801</v>
      </c>
      <c r="N52" s="347">
        <v>0.43946459999999998</v>
      </c>
      <c r="O52" s="344" t="s">
        <v>61</v>
      </c>
      <c r="P52" s="348" t="s">
        <v>112</v>
      </c>
      <c r="Q52" s="96" t="s">
        <v>185</v>
      </c>
      <c r="R52" s="106" t="s">
        <v>96</v>
      </c>
      <c r="S52" s="349"/>
      <c r="T52" s="350">
        <v>2.2764657068021754</v>
      </c>
      <c r="U52" s="351">
        <v>3.042016666666667</v>
      </c>
      <c r="V52" s="352">
        <v>2.6797328519765067</v>
      </c>
      <c r="W52" s="352">
        <v>4.3450000000000003E-2</v>
      </c>
      <c r="X52" s="352">
        <v>4.0016666666666659E-2</v>
      </c>
      <c r="Y52" s="352">
        <v>1.7663833333333336</v>
      </c>
      <c r="Z52" s="352">
        <v>1.1351873040565845</v>
      </c>
      <c r="AA52" s="352"/>
      <c r="AB52" s="352"/>
      <c r="AC52" s="352"/>
      <c r="AD52" s="352"/>
      <c r="AE52" s="352"/>
      <c r="AF52" s="353"/>
      <c r="AG52" s="354">
        <v>3086.5499999999997</v>
      </c>
      <c r="AH52" s="354">
        <v>1923.72</v>
      </c>
      <c r="AI52" s="354">
        <v>2086.04</v>
      </c>
      <c r="AJ52" s="354"/>
      <c r="AK52" s="354"/>
      <c r="AL52" s="355"/>
      <c r="AM52" s="356"/>
      <c r="AN52" s="357">
        <v>22.211815561959654</v>
      </c>
      <c r="AO52" s="356">
        <v>15.176653953615338</v>
      </c>
      <c r="AP52" s="352">
        <v>2.277625705629275</v>
      </c>
      <c r="AQ52" s="352">
        <v>2.6851401315668233</v>
      </c>
      <c r="AR52" s="351">
        <v>4.7702333333333335</v>
      </c>
      <c r="AS52" s="352">
        <v>4.5938938391087314</v>
      </c>
      <c r="AT52" s="352">
        <v>4.7883333333333326E-2</v>
      </c>
      <c r="AU52" s="352">
        <v>3.5716666666666667E-2</v>
      </c>
      <c r="AV52" s="352">
        <v>2.6574999999999998</v>
      </c>
      <c r="AW52" s="352">
        <v>1.038385626747268</v>
      </c>
      <c r="AX52" s="352"/>
      <c r="AY52" s="352"/>
      <c r="AZ52" s="399"/>
      <c r="BA52" s="352"/>
      <c r="BB52" s="352"/>
      <c r="BC52" s="353"/>
      <c r="BD52" s="359">
        <v>15.9342911370131</v>
      </c>
      <c r="BE52" s="354">
        <v>29.030939861392621</v>
      </c>
      <c r="BF52" s="354"/>
      <c r="BG52" s="360"/>
      <c r="BH52" s="361"/>
      <c r="BI52" s="354">
        <v>3520.91</v>
      </c>
      <c r="BJ52" s="362">
        <v>1928.3</v>
      </c>
      <c r="BK52" s="360"/>
      <c r="BL52" s="350">
        <v>2.2733879115003024</v>
      </c>
      <c r="BM52" s="351">
        <v>2.9962499999999999</v>
      </c>
      <c r="BN52" s="352">
        <v>2.659045422426181</v>
      </c>
      <c r="BO52" s="352">
        <v>4.2799999999999998E-2</v>
      </c>
      <c r="BP52" s="352">
        <v>3.6733333333333333E-2</v>
      </c>
      <c r="BQ52" s="352">
        <v>1.6548166666666666</v>
      </c>
      <c r="BR52" s="358">
        <v>1.126814147186002</v>
      </c>
      <c r="BS52" s="359">
        <v>3009.64</v>
      </c>
      <c r="BT52" s="354">
        <v>1807.87</v>
      </c>
      <c r="BU52" s="354">
        <v>2085.4</v>
      </c>
      <c r="BV52" s="354"/>
      <c r="BW52" s="363">
        <v>15.16593809783461</v>
      </c>
      <c r="BX52" s="352">
        <v>2.284733547129008</v>
      </c>
      <c r="BY52" s="352">
        <v>2.6931794799167692</v>
      </c>
      <c r="BZ52" s="351">
        <v>4.2457333333333338</v>
      </c>
      <c r="CA52" s="352">
        <v>3.8697157933716455</v>
      </c>
      <c r="CB52" s="352">
        <v>9.8716666666666661E-2</v>
      </c>
      <c r="CC52" s="352">
        <v>6.7383333333333337E-2</v>
      </c>
      <c r="CD52" s="352">
        <v>1.9536666666666669</v>
      </c>
      <c r="CE52" s="358">
        <v>1.0971692909866302</v>
      </c>
      <c r="CF52" s="359">
        <v>3250.5866666666661</v>
      </c>
      <c r="CG52" s="362">
        <v>1910.3333333333333</v>
      </c>
      <c r="CH52" s="364"/>
      <c r="CI52" s="364"/>
      <c r="CJ52" s="365"/>
      <c r="CK52" s="364"/>
      <c r="CL52" s="364"/>
      <c r="CM52" s="355"/>
      <c r="CN52" s="366"/>
      <c r="CO52" s="367"/>
      <c r="CP52" s="368"/>
      <c r="CQ52" s="369"/>
      <c r="CR52" s="368"/>
      <c r="CS52" s="369"/>
      <c r="CT52" s="370"/>
      <c r="CU52" s="369"/>
      <c r="CV52" s="368"/>
      <c r="CW52" s="369"/>
      <c r="CX52" s="368"/>
      <c r="CY52" s="369"/>
      <c r="CZ52" s="368"/>
      <c r="DA52" s="369"/>
      <c r="DB52" s="368"/>
      <c r="DC52" s="369"/>
      <c r="DD52" s="368"/>
      <c r="DE52" s="369"/>
      <c r="DF52" s="371"/>
      <c r="DG52" s="372"/>
      <c r="DH52" s="373"/>
    </row>
    <row r="53" spans="1:112" s="374" customFormat="1">
      <c r="A53" s="344" t="s">
        <v>70</v>
      </c>
      <c r="B53" s="958"/>
      <c r="C53" s="958"/>
      <c r="D53" s="344" t="s">
        <v>23</v>
      </c>
      <c r="E53" s="344" t="s">
        <v>70</v>
      </c>
      <c r="F53" s="345">
        <v>2058.21</v>
      </c>
      <c r="G53" s="346">
        <v>25.659999847412099</v>
      </c>
      <c r="H53" s="346">
        <v>26.7000007629394</v>
      </c>
      <c r="I53" s="346">
        <v>31.0100002288818</v>
      </c>
      <c r="J53" s="346">
        <v>14.6615202745998</v>
      </c>
      <c r="K53" s="346">
        <v>2.6926909999999999</v>
      </c>
      <c r="L53" s="346">
        <v>2.6361885461713102</v>
      </c>
      <c r="M53" s="346">
        <v>2.2496832279977199</v>
      </c>
      <c r="N53" s="347">
        <v>2.1458149999999998</v>
      </c>
      <c r="O53" s="344" t="s">
        <v>62</v>
      </c>
      <c r="P53" s="348" t="s">
        <v>109</v>
      </c>
      <c r="Q53" s="96" t="s">
        <v>183</v>
      </c>
      <c r="R53" s="106" t="s">
        <v>96</v>
      </c>
      <c r="S53" s="349"/>
      <c r="T53" s="350">
        <v>2.2980671663576171</v>
      </c>
      <c r="U53" s="351">
        <v>3.1395666666666671</v>
      </c>
      <c r="V53" s="352">
        <v>2.9663574610984775</v>
      </c>
      <c r="W53" s="352">
        <v>4.7850000000000004E-2</v>
      </c>
      <c r="X53" s="352">
        <v>4.3366666666666664E-2</v>
      </c>
      <c r="Y53" s="352">
        <v>1.9028</v>
      </c>
      <c r="Z53" s="352">
        <v>1.058385602079233</v>
      </c>
      <c r="AA53" s="352">
        <v>3.1832159999999998</v>
      </c>
      <c r="AB53" s="352">
        <v>2.9310668999999998</v>
      </c>
      <c r="AC53" s="352">
        <f>AA53</f>
        <v>3.1832159999999998</v>
      </c>
      <c r="AD53" s="352">
        <f>AB53^2/AA53</f>
        <v>2.6988910498928158</v>
      </c>
      <c r="AE53" s="352">
        <f>AC53/AD53</f>
        <v>1.1794533166229213</v>
      </c>
      <c r="AF53" s="353">
        <v>38.708333333333002</v>
      </c>
      <c r="AG53" s="354">
        <v>3369.7533333333336</v>
      </c>
      <c r="AH53" s="354">
        <v>1755.96</v>
      </c>
      <c r="AI53" s="354">
        <v>2241.87</v>
      </c>
      <c r="AJ53" s="354">
        <v>1721.75</v>
      </c>
      <c r="AK53" s="354">
        <v>2402.63</v>
      </c>
      <c r="AL53" s="355">
        <f>(AK53^2-AJ53^2)/(2*AJ53^2)</f>
        <v>0.47365166765902539</v>
      </c>
      <c r="AM53" s="356"/>
      <c r="AN53" s="357">
        <v>20.386360310259036</v>
      </c>
      <c r="AO53" s="356">
        <v>14.1074505680656</v>
      </c>
      <c r="AP53" s="356">
        <v>2.3037917043916787</v>
      </c>
      <c r="AQ53" s="356">
        <v>2.6821787449880281</v>
      </c>
      <c r="AR53" s="351">
        <v>4.9026166666666668</v>
      </c>
      <c r="AS53" s="352">
        <v>4.6774954064212872</v>
      </c>
      <c r="AT53" s="352">
        <v>5.1250000000000004E-2</v>
      </c>
      <c r="AU53" s="352">
        <v>4.2849999999999999E-2</v>
      </c>
      <c r="AV53" s="352">
        <v>2.67035</v>
      </c>
      <c r="AW53" s="352">
        <v>1.0481285903426718</v>
      </c>
      <c r="AX53" s="352"/>
      <c r="AY53" s="352"/>
      <c r="AZ53" s="399"/>
      <c r="BA53" s="352"/>
      <c r="BB53" s="352"/>
      <c r="BC53" s="353"/>
      <c r="BD53" s="359">
        <v>16.543380325926485</v>
      </c>
      <c r="BE53" s="354">
        <v>30.140649195904221</v>
      </c>
      <c r="BF53" s="354"/>
      <c r="BG53" s="360"/>
      <c r="BH53" s="361"/>
      <c r="BI53" s="354">
        <v>3712.4599999999996</v>
      </c>
      <c r="BJ53" s="362">
        <v>1997.08</v>
      </c>
      <c r="BK53" s="360"/>
      <c r="BL53" s="350">
        <v>2.295411278688996</v>
      </c>
      <c r="BM53" s="351">
        <v>3.0976166666666662</v>
      </c>
      <c r="BN53" s="352">
        <v>2.934911257938452</v>
      </c>
      <c r="BO53" s="352">
        <v>4.0149999999999991E-2</v>
      </c>
      <c r="BP53" s="352">
        <v>3.7291666666666667E-2</v>
      </c>
      <c r="BQ53" s="352">
        <v>1.7659666666666667</v>
      </c>
      <c r="BR53" s="358">
        <v>1.0554379313132971</v>
      </c>
      <c r="BS53" s="359">
        <v>3329.91</v>
      </c>
      <c r="BT53" s="354">
        <v>1732.52</v>
      </c>
      <c r="BU53" s="354">
        <v>2339.63</v>
      </c>
      <c r="BV53" s="354"/>
      <c r="BW53" s="363">
        <v>14.422852956645887</v>
      </c>
      <c r="BX53" s="352">
        <v>2.3095653984146063</v>
      </c>
      <c r="BY53" s="352">
        <v>2.6988109304982566</v>
      </c>
      <c r="BZ53" s="351">
        <v>4.0831333333333335</v>
      </c>
      <c r="CA53" s="352">
        <v>3.8384789067899923</v>
      </c>
      <c r="CB53" s="352">
        <v>7.3166666666666672E-2</v>
      </c>
      <c r="CC53" s="352">
        <v>7.3366666666666677E-2</v>
      </c>
      <c r="CD53" s="352">
        <v>1.8888833333333332</v>
      </c>
      <c r="CE53" s="358">
        <v>1.0637373377539121</v>
      </c>
      <c r="CF53" s="359">
        <v>3685.5966666666664</v>
      </c>
      <c r="CG53" s="362">
        <v>2022.3500000000001</v>
      </c>
      <c r="CH53" s="400">
        <v>1859.02</v>
      </c>
      <c r="CI53" s="400">
        <v>2159.2800000000002</v>
      </c>
      <c r="CJ53" s="365">
        <f>(CI53^2-CH53^2)/(2*CH53^2)</f>
        <v>0.1745587879729375</v>
      </c>
      <c r="CK53" s="364"/>
      <c r="CL53" s="364"/>
      <c r="CM53" s="355"/>
      <c r="CN53" s="366"/>
      <c r="CO53" s="367"/>
      <c r="CP53" s="368"/>
      <c r="CQ53" s="369"/>
      <c r="CR53" s="368"/>
      <c r="CS53" s="369"/>
      <c r="CT53" s="370"/>
      <c r="CU53" s="369"/>
      <c r="CV53" s="368"/>
      <c r="CW53" s="369"/>
      <c r="CX53" s="368"/>
      <c r="CY53" s="369"/>
      <c r="CZ53" s="368"/>
      <c r="DA53" s="369"/>
      <c r="DB53" s="368"/>
      <c r="DC53" s="369"/>
      <c r="DD53" s="368"/>
      <c r="DE53" s="369"/>
      <c r="DF53" s="371"/>
      <c r="DG53" s="372"/>
      <c r="DH53" s="373"/>
    </row>
    <row r="54" spans="1:112" s="374" customFormat="1">
      <c r="A54" s="344" t="s">
        <v>71</v>
      </c>
      <c r="B54" s="958"/>
      <c r="C54" s="958"/>
      <c r="D54" s="344" t="s">
        <v>23</v>
      </c>
      <c r="E54" s="344" t="s">
        <v>71</v>
      </c>
      <c r="F54" s="345">
        <v>2058.36</v>
      </c>
      <c r="G54" s="346">
        <v>25.620000839233398</v>
      </c>
      <c r="H54" s="346">
        <v>26.629999160766602</v>
      </c>
      <c r="I54" s="346">
        <v>30.549999237060501</v>
      </c>
      <c r="J54" s="346">
        <v>15.1915112318597</v>
      </c>
      <c r="K54" s="346">
        <v>1.3335109999999999</v>
      </c>
      <c r="L54" s="346">
        <v>2.6282864005225699</v>
      </c>
      <c r="M54" s="346">
        <v>2.22900997678174</v>
      </c>
      <c r="N54" s="347">
        <v>0.94291619999999998</v>
      </c>
      <c r="O54" s="344" t="s">
        <v>63</v>
      </c>
      <c r="P54" s="348" t="s">
        <v>109</v>
      </c>
      <c r="Q54" s="96" t="s">
        <v>183</v>
      </c>
      <c r="R54" s="106" t="s">
        <v>96</v>
      </c>
      <c r="S54" s="349"/>
      <c r="T54" s="350">
        <v>2.2692460771569145</v>
      </c>
      <c r="U54" s="351">
        <v>2.995883333333333</v>
      </c>
      <c r="V54" s="352">
        <v>2.5217734530857334</v>
      </c>
      <c r="W54" s="352">
        <v>7.6399999999999996E-2</v>
      </c>
      <c r="X54" s="352">
        <v>5.7200000000000001E-2</v>
      </c>
      <c r="Y54" s="352">
        <v>1.73695</v>
      </c>
      <c r="Z54" s="352">
        <v>1.18821776625585</v>
      </c>
      <c r="AA54" s="352"/>
      <c r="AB54" s="352"/>
      <c r="AC54" s="352"/>
      <c r="AD54" s="352"/>
      <c r="AE54" s="352"/>
      <c r="AF54" s="353"/>
      <c r="AG54" s="354">
        <v>3153.53</v>
      </c>
      <c r="AH54" s="354">
        <v>1997.55</v>
      </c>
      <c r="AI54" s="354">
        <v>2235.7399999999998</v>
      </c>
      <c r="AJ54" s="349"/>
      <c r="AK54" s="354"/>
      <c r="AL54" s="355"/>
      <c r="AM54" s="356"/>
      <c r="AN54" s="357">
        <v>21.446160734273562</v>
      </c>
      <c r="AO54" s="356">
        <v>15.051404867421686</v>
      </c>
      <c r="AP54" s="356">
        <v>2.2786127751606489</v>
      </c>
      <c r="AQ54" s="356">
        <v>2.6823430942023743</v>
      </c>
      <c r="AR54" s="351">
        <v>4.6889500000000002</v>
      </c>
      <c r="AS54" s="352">
        <v>4.1662565564311356</v>
      </c>
      <c r="AT54" s="352">
        <v>6.2800000000000009E-2</v>
      </c>
      <c r="AU54" s="352">
        <v>7.651666666666665E-2</v>
      </c>
      <c r="AV54" s="352">
        <v>2.5471833333333329</v>
      </c>
      <c r="AW54" s="352">
        <v>1.1254587749191831</v>
      </c>
      <c r="AX54" s="352"/>
      <c r="AY54" s="352"/>
      <c r="AZ54" s="399"/>
      <c r="BA54" s="352"/>
      <c r="BB54" s="352"/>
      <c r="BC54" s="353"/>
      <c r="BD54" s="359">
        <v>17.665397080373435</v>
      </c>
      <c r="BE54" s="354">
        <v>32.184869465368322</v>
      </c>
      <c r="BF54" s="354"/>
      <c r="BG54" s="360"/>
      <c r="BH54" s="361"/>
      <c r="BI54" s="354">
        <v>3532.8633333333332</v>
      </c>
      <c r="BJ54" s="362">
        <v>1957.7733333333333</v>
      </c>
      <c r="BK54" s="360"/>
      <c r="BL54" s="350">
        <v>2.2641800962712018</v>
      </c>
      <c r="BM54" s="351">
        <v>2.9794</v>
      </c>
      <c r="BN54" s="352">
        <v>2.534510572971441</v>
      </c>
      <c r="BO54" s="352">
        <v>8.4000000000000005E-2</v>
      </c>
      <c r="BP54" s="352">
        <v>8.9683333333333351E-2</v>
      </c>
      <c r="BQ54" s="352">
        <v>1.5366000000000002</v>
      </c>
      <c r="BR54" s="358">
        <v>1.1755326775011137</v>
      </c>
      <c r="BS54" s="359">
        <v>3133.9933333333333</v>
      </c>
      <c r="BT54" s="354">
        <v>1966.78</v>
      </c>
      <c r="BU54" s="354">
        <v>2197.7600000000002</v>
      </c>
      <c r="BV54" s="354"/>
      <c r="BW54" s="363">
        <v>15.176391554702521</v>
      </c>
      <c r="BX54" s="352">
        <v>2.2837765508637236</v>
      </c>
      <c r="BY54" s="352">
        <v>2.6923831616247789</v>
      </c>
      <c r="BZ54" s="351">
        <v>3.8796999999999997</v>
      </c>
      <c r="CA54" s="352">
        <v>3.4653309391046845</v>
      </c>
      <c r="CB54" s="352">
        <v>7.2133333333333327E-2</v>
      </c>
      <c r="CC54" s="352">
        <v>0.12041666666666666</v>
      </c>
      <c r="CD54" s="352">
        <v>1.6942666666666666</v>
      </c>
      <c r="CE54" s="358">
        <v>1.1195756099999998</v>
      </c>
      <c r="CF54" s="359">
        <v>3460.15</v>
      </c>
      <c r="CG54" s="362">
        <v>2018.04</v>
      </c>
      <c r="CH54" s="364"/>
      <c r="CI54" s="364"/>
      <c r="CJ54" s="365"/>
      <c r="CK54" s="364"/>
      <c r="CL54" s="364"/>
      <c r="CM54" s="355"/>
      <c r="CN54" s="366"/>
      <c r="CO54" s="367"/>
      <c r="CP54" s="368"/>
      <c r="CQ54" s="369"/>
      <c r="CR54" s="368"/>
      <c r="CS54" s="369"/>
      <c r="CT54" s="370"/>
      <c r="CU54" s="369"/>
      <c r="CV54" s="368"/>
      <c r="CW54" s="369"/>
      <c r="CX54" s="368"/>
      <c r="CY54" s="369"/>
      <c r="CZ54" s="368"/>
      <c r="DA54" s="369"/>
      <c r="DB54" s="368"/>
      <c r="DC54" s="369"/>
      <c r="DD54" s="368"/>
      <c r="DE54" s="369"/>
      <c r="DF54" s="371"/>
      <c r="DG54" s="372"/>
      <c r="DH54" s="373"/>
    </row>
    <row r="55" spans="1:112" s="422" customFormat="1">
      <c r="A55" s="401" t="s">
        <v>72</v>
      </c>
      <c r="B55" s="958"/>
      <c r="C55" s="958"/>
      <c r="D55" s="401" t="s">
        <v>23</v>
      </c>
      <c r="E55" s="401" t="s">
        <v>72</v>
      </c>
      <c r="F55" s="402">
        <v>2329.1</v>
      </c>
      <c r="G55" s="403">
        <v>25.610000610351499</v>
      </c>
      <c r="H55" s="403">
        <v>27.819999694824201</v>
      </c>
      <c r="I55" s="403">
        <v>37.099998474121001</v>
      </c>
      <c r="J55" s="403">
        <v>4.2261079079022101</v>
      </c>
      <c r="K55" s="403">
        <v>1.3671050000000001E-2</v>
      </c>
      <c r="L55" s="403">
        <v>2.7065619347286001</v>
      </c>
      <c r="M55" s="403">
        <v>2.5921797067727699</v>
      </c>
      <c r="N55" s="404">
        <v>6.975897E-3</v>
      </c>
      <c r="O55" s="401" t="s">
        <v>24</v>
      </c>
      <c r="P55" s="405" t="s">
        <v>89</v>
      </c>
      <c r="Q55" s="118" t="s">
        <v>189</v>
      </c>
      <c r="R55" s="119" t="s">
        <v>90</v>
      </c>
      <c r="S55" s="406"/>
      <c r="T55" s="407">
        <v>2.2666785973599528</v>
      </c>
      <c r="U55" s="408">
        <v>3.8477000000000015</v>
      </c>
      <c r="V55" s="409">
        <v>3.3902664950589685</v>
      </c>
      <c r="W55" s="409">
        <v>6.823333333333334E-2</v>
      </c>
      <c r="X55" s="409">
        <v>5.2350000000000008E-2</v>
      </c>
      <c r="Y55" s="409">
        <v>1.7803333333333333</v>
      </c>
      <c r="Z55" s="409">
        <v>1.1439058794852366</v>
      </c>
      <c r="AA55" s="409"/>
      <c r="AB55" s="409"/>
      <c r="AC55" s="409"/>
      <c r="AD55" s="409"/>
      <c r="AE55" s="409"/>
      <c r="AF55" s="410"/>
      <c r="AG55" s="411">
        <v>4128.123333333333</v>
      </c>
      <c r="AH55" s="411">
        <v>2583.48</v>
      </c>
      <c r="AI55" s="411">
        <v>2763.63</v>
      </c>
      <c r="AJ55" s="411"/>
      <c r="AK55" s="411"/>
      <c r="AL55" s="412"/>
      <c r="AM55" s="413"/>
      <c r="AN55" s="414">
        <v>19.475497433734095</v>
      </c>
      <c r="AO55" s="413">
        <v>13.963099839196577</v>
      </c>
      <c r="AP55" s="409">
        <v>2.2827484709289814</v>
      </c>
      <c r="AQ55" s="409">
        <v>2.6532202655633945</v>
      </c>
      <c r="AR55" s="408">
        <v>5.2168666666666663</v>
      </c>
      <c r="AS55" s="409">
        <v>4.9560441542709759</v>
      </c>
      <c r="AT55" s="409">
        <v>8.7366666666666676E-2</v>
      </c>
      <c r="AU55" s="409">
        <v>4.6849999999999996E-2</v>
      </c>
      <c r="AV55" s="409">
        <v>2.4966166666666663</v>
      </c>
      <c r="AW55" s="409">
        <v>1.0526271567154868</v>
      </c>
      <c r="AX55" s="409"/>
      <c r="AY55" s="409"/>
      <c r="AZ55" s="409"/>
      <c r="BA55" s="409"/>
      <c r="BB55" s="409"/>
      <c r="BC55" s="415"/>
      <c r="BD55" s="416">
        <v>21.999209343831595</v>
      </c>
      <c r="BE55" s="411">
        <v>40.080711339298318</v>
      </c>
      <c r="BF55" s="411"/>
      <c r="BG55" s="417"/>
      <c r="BH55" s="418"/>
      <c r="BI55" s="411">
        <v>4034.5566666666668</v>
      </c>
      <c r="BJ55" s="419">
        <v>2248.3066666666668</v>
      </c>
      <c r="BK55" s="417"/>
      <c r="BL55" s="407">
        <v>2.2655817493508081</v>
      </c>
      <c r="BM55" s="408">
        <v>3.7753666666666668</v>
      </c>
      <c r="BN55" s="409">
        <v>3.4015739645597329</v>
      </c>
      <c r="BO55" s="409">
        <v>0.14419999999999999</v>
      </c>
      <c r="BP55" s="409">
        <v>5.33E-2</v>
      </c>
      <c r="BQ55" s="409">
        <v>1.7042166666666669</v>
      </c>
      <c r="BR55" s="415">
        <v>1.1098881594230787</v>
      </c>
      <c r="BS55" s="416">
        <v>4031.4</v>
      </c>
      <c r="BT55" s="411">
        <v>2363.34</v>
      </c>
      <c r="BU55" s="411">
        <v>2608.2800000000002</v>
      </c>
      <c r="BV55" s="411"/>
      <c r="BW55" s="420">
        <v>14.018829360054966</v>
      </c>
      <c r="BX55" s="409">
        <v>2.2828112478746885</v>
      </c>
      <c r="BY55" s="409">
        <v>2.6550129881741138</v>
      </c>
      <c r="BZ55" s="408">
        <v>4.5866333333333325</v>
      </c>
      <c r="CA55" s="409">
        <v>4.2530626436238652</v>
      </c>
      <c r="CB55" s="409">
        <v>0.17521666666666666</v>
      </c>
      <c r="CC55" s="409">
        <v>9.8866666666666658E-2</v>
      </c>
      <c r="CD55" s="409">
        <v>1.8886499999999999</v>
      </c>
      <c r="CE55" s="415">
        <v>1.0784307022163315</v>
      </c>
      <c r="CF55" s="416">
        <v>4049.0266666666666</v>
      </c>
      <c r="CG55" s="419">
        <v>2439.9766666666665</v>
      </c>
      <c r="CH55" s="406"/>
      <c r="CI55" s="406"/>
      <c r="CJ55" s="421"/>
      <c r="CK55" s="406"/>
      <c r="CL55" s="406"/>
      <c r="CM55" s="412"/>
      <c r="CO55" s="423">
        <v>0.34</v>
      </c>
      <c r="CP55" s="424">
        <v>0.6</v>
      </c>
      <c r="CQ55" s="425">
        <v>4.47</v>
      </c>
      <c r="CR55" s="424">
        <v>1.03</v>
      </c>
      <c r="CS55" s="425">
        <v>37.880000000000003</v>
      </c>
      <c r="CT55" s="426">
        <v>1.94</v>
      </c>
      <c r="CU55" s="425">
        <v>0.22</v>
      </c>
      <c r="CV55" s="424">
        <v>0.11</v>
      </c>
      <c r="CW55" s="425">
        <v>0.18</v>
      </c>
      <c r="CX55" s="424">
        <v>7.0000000000000007E-2</v>
      </c>
      <c r="CY55" s="425">
        <v>0.8</v>
      </c>
      <c r="CZ55" s="424">
        <v>0.48</v>
      </c>
      <c r="DA55" s="425">
        <v>1.2</v>
      </c>
      <c r="DB55" s="424">
        <v>0.15</v>
      </c>
      <c r="DC55" s="425">
        <v>0.47</v>
      </c>
      <c r="DD55" s="424">
        <v>0.21</v>
      </c>
      <c r="DE55" s="425">
        <v>54.44</v>
      </c>
      <c r="DF55" s="427">
        <v>1.3</v>
      </c>
      <c r="DG55" s="428"/>
      <c r="DH55" s="429"/>
    </row>
    <row r="56" spans="1:112" s="422" customFormat="1">
      <c r="A56" s="401" t="s">
        <v>73</v>
      </c>
      <c r="B56" s="958"/>
      <c r="C56" s="958"/>
      <c r="D56" s="401" t="s">
        <v>23</v>
      </c>
      <c r="E56" s="401" t="s">
        <v>73</v>
      </c>
      <c r="F56" s="402">
        <v>2329.5</v>
      </c>
      <c r="G56" s="403">
        <v>25.620000839233398</v>
      </c>
      <c r="H56" s="403">
        <v>27.2199993133544</v>
      </c>
      <c r="I56" s="403">
        <v>35.549999237060497</v>
      </c>
      <c r="J56" s="403">
        <v>5.3145554901545999</v>
      </c>
      <c r="K56" s="403">
        <v>1.4536819999999999</v>
      </c>
      <c r="L56" s="403">
        <v>2.6795480203467199</v>
      </c>
      <c r="M56" s="403">
        <v>2.5371419539200599</v>
      </c>
      <c r="N56" s="404">
        <v>1.132074</v>
      </c>
      <c r="O56" s="401" t="s">
        <v>25</v>
      </c>
      <c r="P56" s="405" t="s">
        <v>89</v>
      </c>
      <c r="Q56" s="118" t="s">
        <v>189</v>
      </c>
      <c r="R56" s="119" t="s">
        <v>90</v>
      </c>
      <c r="S56" s="406"/>
      <c r="T56" s="407">
        <v>2.3812381811898331</v>
      </c>
      <c r="U56" s="408">
        <v>4.5513416666666666</v>
      </c>
      <c r="V56" s="409">
        <v>3.9615297521710682</v>
      </c>
      <c r="W56" s="409">
        <v>8.0266666666666653E-2</v>
      </c>
      <c r="X56" s="409">
        <v>8.7191666666666667E-2</v>
      </c>
      <c r="Y56" s="409">
        <v>1.8515833333333334</v>
      </c>
      <c r="Z56" s="409">
        <v>1.1489033005334548</v>
      </c>
      <c r="AA56" s="409">
        <v>4.6848815999999998</v>
      </c>
      <c r="AB56" s="409">
        <v>4.2768917999999996</v>
      </c>
      <c r="AC56" s="409">
        <f>AA56</f>
        <v>4.6848815999999998</v>
      </c>
      <c r="AD56" s="409">
        <f>AB56^2/AA56</f>
        <v>3.9044323913985868</v>
      </c>
      <c r="AE56" s="409">
        <f>AC56/AD56</f>
        <v>1.1998880068510682</v>
      </c>
      <c r="AF56" s="410">
        <v>19.666666666667027</v>
      </c>
      <c r="AG56" s="411">
        <v>4304.6766666666663</v>
      </c>
      <c r="AH56" s="411">
        <v>2530.7800000000002</v>
      </c>
      <c r="AI56" s="411">
        <v>2979.4</v>
      </c>
      <c r="AJ56" s="411">
        <v>2395.8100000000004</v>
      </c>
      <c r="AK56" s="411">
        <v>3030.355</v>
      </c>
      <c r="AL56" s="412">
        <f>(AK56^2-AJ56^2)/(2*AJ56^2)</f>
        <v>0.29993053337487796</v>
      </c>
      <c r="AM56" s="413"/>
      <c r="AN56" s="414">
        <v>14.316813003410491</v>
      </c>
      <c r="AO56" s="413">
        <v>10.217418078809521</v>
      </c>
      <c r="AP56" s="409">
        <v>2.3879648124527404</v>
      </c>
      <c r="AQ56" s="409">
        <v>2.6597194704746321</v>
      </c>
      <c r="AR56" s="408">
        <v>5.9893666666666672</v>
      </c>
      <c r="AS56" s="409">
        <v>5.5045622112243349</v>
      </c>
      <c r="AT56" s="409">
        <v>6.4583333333333326E-2</v>
      </c>
      <c r="AU56" s="409">
        <v>6.3383333333333333E-2</v>
      </c>
      <c r="AV56" s="409">
        <v>2.3852333333333333</v>
      </c>
      <c r="AW56" s="409">
        <v>1.0880732085203377</v>
      </c>
      <c r="AX56" s="409"/>
      <c r="AY56" s="409"/>
      <c r="AZ56" s="409"/>
      <c r="BA56" s="409"/>
      <c r="BB56" s="409"/>
      <c r="BC56" s="415"/>
      <c r="BD56" s="416">
        <v>41.176051355321782</v>
      </c>
      <c r="BE56" s="411">
        <v>75.019306497373066</v>
      </c>
      <c r="BF56" s="411"/>
      <c r="BG56" s="417"/>
      <c r="BH56" s="418"/>
      <c r="BI56" s="411">
        <v>4425.163333333333</v>
      </c>
      <c r="BJ56" s="419">
        <v>2461.5166666666669</v>
      </c>
      <c r="BK56" s="417"/>
      <c r="BL56" s="407">
        <v>2.379714592722471</v>
      </c>
      <c r="BM56" s="408">
        <v>4.5162833333333339</v>
      </c>
      <c r="BN56" s="409">
        <v>3.8775848993333994</v>
      </c>
      <c r="BO56" s="409">
        <v>7.9733333333333337E-2</v>
      </c>
      <c r="BP56" s="409">
        <v>5.506666666666666E-2</v>
      </c>
      <c r="BQ56" s="409">
        <v>1.6576833333333334</v>
      </c>
      <c r="BR56" s="415">
        <v>1.1647155254059645</v>
      </c>
      <c r="BS56" s="416">
        <v>4277.13</v>
      </c>
      <c r="BT56" s="411">
        <v>2312.94</v>
      </c>
      <c r="BU56" s="411">
        <v>2793.15</v>
      </c>
      <c r="BV56" s="411"/>
      <c r="BW56" s="420">
        <v>11.201097827603846</v>
      </c>
      <c r="BX56" s="409">
        <v>2.3897690328883106</v>
      </c>
      <c r="BY56" s="409">
        <v>2.6912146146230054</v>
      </c>
      <c r="BZ56" s="408">
        <v>5.3636833333333334</v>
      </c>
      <c r="CA56" s="409">
        <v>4.8073119803141102</v>
      </c>
      <c r="CB56" s="409">
        <v>0.12861666666666668</v>
      </c>
      <c r="CC56" s="409">
        <v>0.13523333333333332</v>
      </c>
      <c r="CD56" s="409">
        <v>1.9000666666666666</v>
      </c>
      <c r="CE56" s="415">
        <v>1.1157343969556288</v>
      </c>
      <c r="CF56" s="416">
        <v>4306.6133333333337</v>
      </c>
      <c r="CG56" s="419">
        <v>2556.2366666666667</v>
      </c>
      <c r="CH56" s="411">
        <v>2189.66</v>
      </c>
      <c r="CI56" s="411">
        <v>2615.65</v>
      </c>
      <c r="CJ56" s="421">
        <f>(CI56^2-CH56^2)/(2*CH56^2)</f>
        <v>0.21347029435065612</v>
      </c>
      <c r="CK56" s="430">
        <v>2654.832347140039</v>
      </c>
      <c r="CL56" s="430">
        <v>2900.8620689655172</v>
      </c>
      <c r="CM56" s="412">
        <f>(CL56^2-CK56^2)/(2*CK56^2)</f>
        <v>9.6966501932223684E-2</v>
      </c>
      <c r="CN56" s="431"/>
      <c r="CO56" s="423"/>
      <c r="CP56" s="424"/>
      <c r="CQ56" s="425"/>
      <c r="CR56" s="424"/>
      <c r="CS56" s="425"/>
      <c r="CT56" s="426"/>
      <c r="CU56" s="425"/>
      <c r="CV56" s="424"/>
      <c r="CW56" s="425"/>
      <c r="CX56" s="424"/>
      <c r="CY56" s="425"/>
      <c r="CZ56" s="424"/>
      <c r="DA56" s="425"/>
      <c r="DB56" s="424"/>
      <c r="DC56" s="425"/>
      <c r="DD56" s="424"/>
      <c r="DE56" s="425"/>
      <c r="DF56" s="427"/>
      <c r="DG56" s="428"/>
      <c r="DH56" s="429"/>
    </row>
    <row r="57" spans="1:112" s="422" customFormat="1">
      <c r="A57" s="401" t="s">
        <v>74</v>
      </c>
      <c r="B57" s="958"/>
      <c r="C57" s="958"/>
      <c r="D57" s="401" t="s">
        <v>23</v>
      </c>
      <c r="E57" s="401" t="s">
        <v>74</v>
      </c>
      <c r="F57" s="402">
        <v>2410.25</v>
      </c>
      <c r="G57" s="403">
        <v>25.649999618530199</v>
      </c>
      <c r="H57" s="403">
        <v>26.709999084472599</v>
      </c>
      <c r="I57" s="403">
        <v>33.900001525878899</v>
      </c>
      <c r="J57" s="403">
        <v>8.2449414934587999</v>
      </c>
      <c r="K57" s="403">
        <v>0.9828616</v>
      </c>
      <c r="L57" s="403">
        <v>2.6816590876619602</v>
      </c>
      <c r="M57" s="403">
        <v>2.4605578648302102</v>
      </c>
      <c r="N57" s="404">
        <v>0.74935980000000002</v>
      </c>
      <c r="O57" s="401" t="s">
        <v>26</v>
      </c>
      <c r="P57" s="405" t="s">
        <v>89</v>
      </c>
      <c r="Q57" s="118" t="s">
        <v>189</v>
      </c>
      <c r="R57" s="119" t="s">
        <v>90</v>
      </c>
      <c r="S57" s="406"/>
      <c r="T57" s="407">
        <v>2.4306033945932333</v>
      </c>
      <c r="U57" s="408">
        <v>4.7049000000000003</v>
      </c>
      <c r="V57" s="409">
        <v>4.2361748456646922</v>
      </c>
      <c r="W57" s="409">
        <v>0.12121666666666667</v>
      </c>
      <c r="X57" s="409">
        <v>6.2395833333333331E-2</v>
      </c>
      <c r="Y57" s="409">
        <v>1.8363</v>
      </c>
      <c r="Z57" s="409">
        <v>1.1109619616249451</v>
      </c>
      <c r="AA57" s="409"/>
      <c r="AB57" s="409"/>
      <c r="AC57" s="409"/>
      <c r="AD57" s="409"/>
      <c r="AE57" s="409"/>
      <c r="AF57" s="410"/>
      <c r="AG57" s="411">
        <v>4715.623333333333</v>
      </c>
      <c r="AH57" s="411">
        <v>2946.62</v>
      </c>
      <c r="AI57" s="411">
        <v>3239.63</v>
      </c>
      <c r="AJ57" s="406"/>
      <c r="AK57" s="411"/>
      <c r="AL57" s="412"/>
      <c r="AM57" s="413"/>
      <c r="AN57" s="414">
        <v>13.26829268292683</v>
      </c>
      <c r="AO57" s="409">
        <v>9.01241594152979</v>
      </c>
      <c r="AP57" s="409">
        <v>2.4341196249051817</v>
      </c>
      <c r="AQ57" s="409">
        <v>2.6752217350237304</v>
      </c>
      <c r="AR57" s="408">
        <v>5.7357833333333321</v>
      </c>
      <c r="AS57" s="409">
        <v>5.4834545540132575</v>
      </c>
      <c r="AT57" s="409">
        <v>9.1533333333333328E-2</v>
      </c>
      <c r="AU57" s="409">
        <v>5.5183333333333334E-2</v>
      </c>
      <c r="AV57" s="409">
        <v>2.3677000000000001</v>
      </c>
      <c r="AW57" s="409">
        <v>1.0460163892733274</v>
      </c>
      <c r="AX57" s="409"/>
      <c r="AY57" s="409"/>
      <c r="AZ57" s="409"/>
      <c r="BA57" s="409"/>
      <c r="BB57" s="409"/>
      <c r="BC57" s="415"/>
      <c r="BD57" s="416">
        <v>56.653743912977326</v>
      </c>
      <c r="BE57" s="411">
        <v>103.21836210460292</v>
      </c>
      <c r="BF57" s="411"/>
      <c r="BG57" s="417"/>
      <c r="BH57" s="418"/>
      <c r="BI57" s="411">
        <v>4912.4766666666665</v>
      </c>
      <c r="BJ57" s="419">
        <v>2740.4300000000003</v>
      </c>
      <c r="BK57" s="417"/>
      <c r="BL57" s="407">
        <v>2.43032563794414</v>
      </c>
      <c r="BM57" s="408">
        <v>4.6075999999999997</v>
      </c>
      <c r="BN57" s="409">
        <v>4.1520692135608064</v>
      </c>
      <c r="BO57" s="409">
        <v>0.13446666666666668</v>
      </c>
      <c r="BP57" s="409">
        <v>5.5249999999999994E-2</v>
      </c>
      <c r="BQ57" s="409">
        <v>1.6819666666666666</v>
      </c>
      <c r="BR57" s="415">
        <v>1.1097117516614159</v>
      </c>
      <c r="BS57" s="416">
        <v>4746.916666666667</v>
      </c>
      <c r="BT57" s="411">
        <v>2913.28</v>
      </c>
      <c r="BU57" s="411">
        <v>3238.42</v>
      </c>
      <c r="BV57" s="411"/>
      <c r="BW57" s="420">
        <v>8.9286091304306421</v>
      </c>
      <c r="BX57" s="409">
        <v>2.4333505331042886</v>
      </c>
      <c r="BY57" s="409">
        <v>2.6719154169823596</v>
      </c>
      <c r="BZ57" s="408">
        <v>5.0410500000000003</v>
      </c>
      <c r="CA57" s="409">
        <v>4.7888848994753079</v>
      </c>
      <c r="CB57" s="409">
        <v>0.14383333333333334</v>
      </c>
      <c r="CC57" s="409">
        <v>8.1533333333333333E-2</v>
      </c>
      <c r="CD57" s="409">
        <v>1.8567666666666665</v>
      </c>
      <c r="CE57" s="415">
        <v>1.0526563293580768</v>
      </c>
      <c r="CF57" s="416">
        <v>4852.6099999999997</v>
      </c>
      <c r="CG57" s="419">
        <v>2926.77</v>
      </c>
      <c r="CH57" s="430"/>
      <c r="CI57" s="430"/>
      <c r="CJ57" s="421"/>
      <c r="CK57" s="430"/>
      <c r="CL57" s="430"/>
      <c r="CM57" s="412"/>
      <c r="CO57" s="423"/>
      <c r="CP57" s="424"/>
      <c r="CQ57" s="425"/>
      <c r="CR57" s="424"/>
      <c r="CS57" s="425"/>
      <c r="CT57" s="426"/>
      <c r="CU57" s="425"/>
      <c r="CV57" s="424"/>
      <c r="CW57" s="425"/>
      <c r="CX57" s="424"/>
      <c r="CY57" s="425"/>
      <c r="CZ57" s="424"/>
      <c r="DA57" s="425"/>
      <c r="DB57" s="424"/>
      <c r="DC57" s="425"/>
      <c r="DD57" s="424"/>
      <c r="DE57" s="425"/>
      <c r="DF57" s="427"/>
      <c r="DG57" s="428"/>
      <c r="DH57" s="429"/>
    </row>
    <row r="58" spans="1:112" s="454" customFormat="1">
      <c r="A58" s="432" t="s">
        <v>75</v>
      </c>
      <c r="B58" s="958"/>
      <c r="C58" s="958"/>
      <c r="D58" s="432" t="s">
        <v>23</v>
      </c>
      <c r="E58" s="432" t="s">
        <v>75</v>
      </c>
      <c r="F58" s="433">
        <v>2410.46</v>
      </c>
      <c r="G58" s="434">
        <v>25.639999389648398</v>
      </c>
      <c r="H58" s="434">
        <v>26.379999160766602</v>
      </c>
      <c r="I58" s="434">
        <v>33.310001373291001</v>
      </c>
      <c r="J58" s="434">
        <v>8.0057239441589907</v>
      </c>
      <c r="K58" s="434">
        <v>0.76377729999999999</v>
      </c>
      <c r="L58" s="434">
        <v>2.6630505149935</v>
      </c>
      <c r="M58" s="434">
        <v>2.4498540422696098</v>
      </c>
      <c r="N58" s="435">
        <v>0.55847460000000004</v>
      </c>
      <c r="O58" s="432" t="s">
        <v>27</v>
      </c>
      <c r="P58" s="436" t="s">
        <v>91</v>
      </c>
      <c r="Q58" s="93" t="s">
        <v>181</v>
      </c>
      <c r="R58" s="103" t="s">
        <v>92</v>
      </c>
      <c r="S58" s="437"/>
      <c r="T58" s="438">
        <v>2.3837136410716186</v>
      </c>
      <c r="U58" s="439">
        <v>3.6994833333333332</v>
      </c>
      <c r="V58" s="440">
        <v>3.2416283517545743</v>
      </c>
      <c r="W58" s="440">
        <v>7.5800000000000006E-2</v>
      </c>
      <c r="X58" s="440">
        <v>5.7583333333333334E-2</v>
      </c>
      <c r="Y58" s="440">
        <v>1.8855</v>
      </c>
      <c r="Z58" s="440">
        <v>1.1421913599987159</v>
      </c>
      <c r="AA58" s="440"/>
      <c r="AB58" s="440"/>
      <c r="AC58" s="440"/>
      <c r="AD58" s="440"/>
      <c r="AE58" s="440"/>
      <c r="AF58" s="441"/>
      <c r="AG58" s="442">
        <v>4145.3066666666664</v>
      </c>
      <c r="AH58" s="442">
        <v>2534.31</v>
      </c>
      <c r="AI58" s="442">
        <v>2746.87</v>
      </c>
      <c r="AJ58" s="442"/>
      <c r="AK58" s="442"/>
      <c r="AL58" s="443"/>
      <c r="AM58" s="444"/>
      <c r="AN58" s="445">
        <v>14.036001190121986</v>
      </c>
      <c r="AO58" s="444">
        <v>10.157780680401382</v>
      </c>
      <c r="AP58" s="440">
        <v>2.3867457505474428</v>
      </c>
      <c r="AQ58" s="440">
        <v>2.6565970527252842</v>
      </c>
      <c r="AR58" s="439">
        <v>4.8660166666666669</v>
      </c>
      <c r="AS58" s="440">
        <v>4.6617727381396836</v>
      </c>
      <c r="AT58" s="440">
        <v>5.1433333333333331E-2</v>
      </c>
      <c r="AU58" s="440">
        <v>5.0316666666666662E-2</v>
      </c>
      <c r="AV58" s="440">
        <v>2.36205</v>
      </c>
      <c r="AW58" s="440">
        <v>1.0438125022388991</v>
      </c>
      <c r="AX58" s="440"/>
      <c r="AY58" s="440"/>
      <c r="AZ58" s="440"/>
      <c r="BA58" s="440"/>
      <c r="BB58" s="440"/>
      <c r="BC58" s="446"/>
      <c r="BD58" s="447">
        <v>39.774463499653429</v>
      </c>
      <c r="BE58" s="442">
        <v>72.465731167382359</v>
      </c>
      <c r="BF58" s="442"/>
      <c r="BG58" s="448"/>
      <c r="BH58" s="449"/>
      <c r="BI58" s="442">
        <v>4314.9333333333334</v>
      </c>
      <c r="BJ58" s="450">
        <v>2344.9599999999996</v>
      </c>
      <c r="BK58" s="448"/>
      <c r="BL58" s="438">
        <v>2.3830810582053248</v>
      </c>
      <c r="BM58" s="439">
        <v>3.6938666666666666</v>
      </c>
      <c r="BN58" s="440">
        <v>3.2724576812764705</v>
      </c>
      <c r="BO58" s="440">
        <v>5.2916666666666667E-2</v>
      </c>
      <c r="BP58" s="440">
        <v>5.9500000000000004E-2</v>
      </c>
      <c r="BQ58" s="440">
        <v>1.7777500000000002</v>
      </c>
      <c r="BR58" s="446">
        <v>1.1287744644648299</v>
      </c>
      <c r="BS58" s="447">
        <v>4054.6433333333334</v>
      </c>
      <c r="BT58" s="442">
        <v>2462.94</v>
      </c>
      <c r="BU58" s="442">
        <v>2806.66</v>
      </c>
      <c r="BV58" s="442"/>
      <c r="BW58" s="451">
        <v>9.9439671630393374</v>
      </c>
      <c r="BX58" s="440">
        <v>2.3935366752577316</v>
      </c>
      <c r="BY58" s="440">
        <v>2.6578304638302699</v>
      </c>
      <c r="BZ58" s="439">
        <v>4.3597666666666663</v>
      </c>
      <c r="CA58" s="440">
        <v>3.9709135748855084</v>
      </c>
      <c r="CB58" s="440">
        <v>0.10209999999999998</v>
      </c>
      <c r="CC58" s="440">
        <v>7.931666666666666E-2</v>
      </c>
      <c r="CD58" s="440">
        <v>1.7293333333333332</v>
      </c>
      <c r="CE58" s="446">
        <v>1.0979253475171313</v>
      </c>
      <c r="CF58" s="447">
        <v>4237.5133333333333</v>
      </c>
      <c r="CG58" s="450">
        <v>2486.27</v>
      </c>
      <c r="CH58" s="452"/>
      <c r="CI58" s="452"/>
      <c r="CJ58" s="453"/>
      <c r="CK58" s="452"/>
      <c r="CL58" s="452"/>
      <c r="CM58" s="443"/>
      <c r="CO58" s="455"/>
      <c r="CP58" s="456"/>
      <c r="CQ58" s="457"/>
      <c r="CR58" s="456"/>
      <c r="CS58" s="457"/>
      <c r="CT58" s="458"/>
      <c r="CU58" s="457"/>
      <c r="CV58" s="456"/>
      <c r="CW58" s="457"/>
      <c r="CX58" s="456"/>
      <c r="CY58" s="457"/>
      <c r="CZ58" s="456"/>
      <c r="DA58" s="457"/>
      <c r="DB58" s="456"/>
      <c r="DC58" s="457"/>
      <c r="DD58" s="456"/>
      <c r="DE58" s="457"/>
      <c r="DF58" s="459"/>
      <c r="DG58" s="460"/>
      <c r="DH58" s="461"/>
    </row>
    <row r="59" spans="1:112" s="454" customFormat="1">
      <c r="A59" s="432" t="s">
        <v>76</v>
      </c>
      <c r="B59" s="958"/>
      <c r="C59" s="958"/>
      <c r="D59" s="432" t="s">
        <v>23</v>
      </c>
      <c r="E59" s="432" t="s">
        <v>76</v>
      </c>
      <c r="F59" s="433">
        <v>2410.5300000000002</v>
      </c>
      <c r="G59" s="434">
        <v>25.620000839233398</v>
      </c>
      <c r="H59" s="434">
        <v>27.559999465942301</v>
      </c>
      <c r="I59" s="434">
        <v>34.7299995422363</v>
      </c>
      <c r="J59" s="434">
        <v>8.0000172653143302</v>
      </c>
      <c r="K59" s="434">
        <v>0.52030160000000003</v>
      </c>
      <c r="L59" s="434">
        <v>2.6616794497542</v>
      </c>
      <c r="M59" s="434">
        <v>2.4487446342265402</v>
      </c>
      <c r="N59" s="435">
        <v>0.35567379999999998</v>
      </c>
      <c r="O59" s="432" t="s">
        <v>56</v>
      </c>
      <c r="P59" s="436" t="s">
        <v>110</v>
      </c>
      <c r="Q59" s="93" t="s">
        <v>184</v>
      </c>
      <c r="R59" s="103" t="s">
        <v>92</v>
      </c>
      <c r="S59" s="437"/>
      <c r="T59" s="438">
        <v>2.4154161186596821</v>
      </c>
      <c r="U59" s="439">
        <v>3.8789083333333334</v>
      </c>
      <c r="V59" s="440">
        <v>3.4742454677679993</v>
      </c>
      <c r="W59" s="440">
        <v>6.6737500000000005E-2</v>
      </c>
      <c r="X59" s="440">
        <v>5.7850000000000006E-2</v>
      </c>
      <c r="Y59" s="440">
        <v>1.9209499999999999</v>
      </c>
      <c r="Z59" s="440">
        <v>1.1166524688572785</v>
      </c>
      <c r="AA59" s="440">
        <v>3.8741669999999999</v>
      </c>
      <c r="AB59" s="440">
        <v>3.6424948000000001</v>
      </c>
      <c r="AC59" s="440">
        <f>AA59</f>
        <v>3.8741669999999999</v>
      </c>
      <c r="AD59" s="440">
        <f>AB59^2/AA59</f>
        <v>3.4246764189636223</v>
      </c>
      <c r="AE59" s="440">
        <f>AC59/AD59</f>
        <v>1.1312505259029415</v>
      </c>
      <c r="AF59" s="441">
        <v>26.208333333333002</v>
      </c>
      <c r="AG59" s="442">
        <v>3998.0699999999997</v>
      </c>
      <c r="AH59" s="442">
        <v>2580.1799999999998</v>
      </c>
      <c r="AI59" s="442">
        <v>2579.92</v>
      </c>
      <c r="AJ59" s="442">
        <v>2324.59</v>
      </c>
      <c r="AK59" s="442">
        <v>2803.61</v>
      </c>
      <c r="AL59" s="443">
        <f>(AK59^2-AJ59^2)/(2*AJ59^2)</f>
        <v>0.22729813623547993</v>
      </c>
      <c r="AM59" s="444"/>
      <c r="AN59" s="445">
        <v>14.37410397645816</v>
      </c>
      <c r="AO59" s="440">
        <v>9.6611597604646153</v>
      </c>
      <c r="AP59" s="440">
        <v>2.4186926968735194</v>
      </c>
      <c r="AQ59" s="440">
        <v>2.6773563734715915</v>
      </c>
      <c r="AR59" s="439">
        <v>5.3811666666666662</v>
      </c>
      <c r="AS59" s="440">
        <v>5.0395348596958538</v>
      </c>
      <c r="AT59" s="440">
        <v>7.8149999999999997E-2</v>
      </c>
      <c r="AU59" s="440">
        <v>4.3733333333333332E-2</v>
      </c>
      <c r="AV59" s="440">
        <v>2.3746166666666664</v>
      </c>
      <c r="AW59" s="440">
        <v>1.0677903450381987</v>
      </c>
      <c r="AX59" s="440"/>
      <c r="AY59" s="440"/>
      <c r="AZ59" s="462"/>
      <c r="BA59" s="440"/>
      <c r="BB59" s="440"/>
      <c r="BC59" s="441"/>
      <c r="BD59" s="447">
        <v>28.598013257129548</v>
      </c>
      <c r="BE59" s="442">
        <v>52.103177724331694</v>
      </c>
      <c r="BF59" s="442"/>
      <c r="BG59" s="448"/>
      <c r="BH59" s="449"/>
      <c r="BI59" s="442">
        <v>4157.8500000000004</v>
      </c>
      <c r="BJ59" s="450">
        <v>2298.2666666666664</v>
      </c>
      <c r="BK59" s="448"/>
      <c r="BL59" s="438">
        <v>2.4120961872203863</v>
      </c>
      <c r="BM59" s="439">
        <v>3.7471999999999999</v>
      </c>
      <c r="BN59" s="440">
        <v>3.4871102512839207</v>
      </c>
      <c r="BO59" s="440">
        <v>0.10838333333333333</v>
      </c>
      <c r="BP59" s="440">
        <v>4.4033333333333341E-2</v>
      </c>
      <c r="BQ59" s="440">
        <v>1.7823166666666665</v>
      </c>
      <c r="BR59" s="446">
        <v>1.0745860411555146</v>
      </c>
      <c r="BS59" s="447">
        <v>3816.7433333333333</v>
      </c>
      <c r="BT59" s="442">
        <v>2324.52</v>
      </c>
      <c r="BU59" s="442">
        <v>2434.2600000000002</v>
      </c>
      <c r="BV59" s="442"/>
      <c r="BW59" s="451">
        <v>10.001060363608335</v>
      </c>
      <c r="BX59" s="440">
        <v>2.4139953854903693</v>
      </c>
      <c r="BY59" s="440">
        <v>2.6822486967549275</v>
      </c>
      <c r="BZ59" s="439">
        <v>4.7176</v>
      </c>
      <c r="CA59" s="440">
        <v>4.4384884984478932</v>
      </c>
      <c r="CB59" s="440">
        <v>9.8449999999999996E-2</v>
      </c>
      <c r="CC59" s="440">
        <v>7.8483333333333336E-2</v>
      </c>
      <c r="CD59" s="440">
        <v>1.7256499999999999</v>
      </c>
      <c r="CE59" s="446">
        <v>1.0628843584138408</v>
      </c>
      <c r="CF59" s="447">
        <v>4187.4933333333329</v>
      </c>
      <c r="CG59" s="450">
        <v>2278.376666666667</v>
      </c>
      <c r="CH59" s="463">
        <v>2292.42</v>
      </c>
      <c r="CI59" s="463">
        <v>2491.9</v>
      </c>
      <c r="CJ59" s="453">
        <f>(CI59^2-CH59^2)/(2*CH59^2)</f>
        <v>9.0803210951578409E-2</v>
      </c>
      <c r="CK59" s="452"/>
      <c r="CL59" s="452"/>
      <c r="CM59" s="443"/>
      <c r="CN59" s="464"/>
      <c r="CO59" s="455"/>
      <c r="CP59" s="456"/>
      <c r="CQ59" s="457"/>
      <c r="CR59" s="456"/>
      <c r="CS59" s="457"/>
      <c r="CT59" s="458"/>
      <c r="CU59" s="457"/>
      <c r="CV59" s="456"/>
      <c r="CW59" s="457"/>
      <c r="CX59" s="456"/>
      <c r="CY59" s="457"/>
      <c r="CZ59" s="456"/>
      <c r="DA59" s="457"/>
      <c r="DB59" s="456"/>
      <c r="DC59" s="457"/>
      <c r="DD59" s="456"/>
      <c r="DE59" s="457"/>
      <c r="DF59" s="459"/>
      <c r="DG59" s="460"/>
      <c r="DH59" s="461"/>
    </row>
    <row r="60" spans="1:112" s="454" customFormat="1">
      <c r="A60" s="432" t="s">
        <v>78</v>
      </c>
      <c r="B60" s="958"/>
      <c r="C60" s="958"/>
      <c r="D60" s="432" t="s">
        <v>77</v>
      </c>
      <c r="E60" s="432" t="s">
        <v>78</v>
      </c>
      <c r="F60" s="433">
        <v>2411.52</v>
      </c>
      <c r="G60" s="434">
        <v>25.590000152587798</v>
      </c>
      <c r="H60" s="434">
        <v>26.290000915527301</v>
      </c>
      <c r="I60" s="434">
        <v>36.740001678466797</v>
      </c>
      <c r="J60" s="434">
        <v>1.3902837120285301</v>
      </c>
      <c r="K60" s="434">
        <v>5.438548E-2</v>
      </c>
      <c r="L60" s="434">
        <v>2.7569349715258999</v>
      </c>
      <c r="M60" s="434">
        <v>2.7186057536655599</v>
      </c>
      <c r="N60" s="435">
        <v>3.8606090000000003E-2</v>
      </c>
      <c r="O60" s="432" t="s">
        <v>65</v>
      </c>
      <c r="P60" s="436" t="s">
        <v>114</v>
      </c>
      <c r="Q60" s="93" t="s">
        <v>171</v>
      </c>
      <c r="R60" s="103" t="s">
        <v>92</v>
      </c>
      <c r="S60" s="437"/>
      <c r="T60" s="438">
        <v>2.3967970727337398</v>
      </c>
      <c r="U60" s="439">
        <v>4.0532624999999998</v>
      </c>
      <c r="V60" s="440">
        <v>4.3432626982253275</v>
      </c>
      <c r="W60" s="440">
        <v>7.7570833333333339E-2</v>
      </c>
      <c r="X60" s="440">
        <v>9.2729166666666668E-2</v>
      </c>
      <c r="Y60" s="440">
        <v>2.0155500000000002</v>
      </c>
      <c r="Z60" s="440">
        <v>0.93379652062240937</v>
      </c>
      <c r="AA60" s="440">
        <v>4.1738400000000002</v>
      </c>
      <c r="AB60" s="440">
        <v>4.0308245999999999</v>
      </c>
      <c r="AC60" s="440">
        <f>AA60</f>
        <v>4.1738400000000002</v>
      </c>
      <c r="AD60" s="440">
        <f>AB60^2/AA60</f>
        <v>3.8927095806176468</v>
      </c>
      <c r="AE60" s="440">
        <f>AC60/AD60</f>
        <v>1.072219726018643</v>
      </c>
      <c r="AF60" s="441">
        <v>-75.875</v>
      </c>
      <c r="AG60" s="442">
        <v>4052.69</v>
      </c>
      <c r="AH60" s="442">
        <v>2495.06</v>
      </c>
      <c r="AI60" s="442">
        <v>2407.5300000000002</v>
      </c>
      <c r="AJ60" s="442">
        <v>2266.6350000000002</v>
      </c>
      <c r="AK60" s="452">
        <v>2506.16</v>
      </c>
      <c r="AL60" s="443">
        <f>(AK60^2-AJ60^2)/(2*AJ60^2)</f>
        <v>0.11125779616686929</v>
      </c>
      <c r="AM60" s="444"/>
      <c r="AN60" s="445">
        <v>12.030826316540603</v>
      </c>
      <c r="AO60" s="444">
        <v>8.5219093683422393</v>
      </c>
      <c r="AP60" s="440">
        <v>2.4284729913730918</v>
      </c>
      <c r="AQ60" s="440">
        <v>2.654704503126863</v>
      </c>
      <c r="AR60" s="439">
        <v>5.6520166666666665</v>
      </c>
      <c r="AS60" s="440">
        <v>5.4914074830714323</v>
      </c>
      <c r="AT60" s="440">
        <v>5.991666666666666E-2</v>
      </c>
      <c r="AU60" s="440">
        <v>5.7033333333333325E-2</v>
      </c>
      <c r="AV60" s="440">
        <v>2.2574666666666667</v>
      </c>
      <c r="AW60" s="440">
        <v>1.0292473621909046</v>
      </c>
      <c r="AX60" s="440"/>
      <c r="AY60" s="440"/>
      <c r="AZ60" s="462"/>
      <c r="BA60" s="440"/>
      <c r="BB60" s="440"/>
      <c r="BC60" s="441"/>
      <c r="BD60" s="447">
        <v>41.627156969579666</v>
      </c>
      <c r="BE60" s="442">
        <v>75.841183030571145</v>
      </c>
      <c r="BF60" s="442"/>
      <c r="BG60" s="448"/>
      <c r="BH60" s="449"/>
      <c r="BI60" s="442">
        <v>4505.0200000000004</v>
      </c>
      <c r="BJ60" s="450">
        <v>2480.1233333333334</v>
      </c>
      <c r="BK60" s="448"/>
      <c r="BL60" s="438">
        <v>2.3962905735219935</v>
      </c>
      <c r="BM60" s="439">
        <v>3.9577333333333335</v>
      </c>
      <c r="BN60" s="440">
        <v>4.0491889903311655</v>
      </c>
      <c r="BO60" s="440">
        <v>6.0016666666666676E-2</v>
      </c>
      <c r="BP60" s="440">
        <v>9.7816666666666663E-2</v>
      </c>
      <c r="BQ60" s="440">
        <v>1.8397000000000001</v>
      </c>
      <c r="BR60" s="446">
        <v>0.97741383343276544</v>
      </c>
      <c r="BS60" s="447">
        <v>3909.7566666666667</v>
      </c>
      <c r="BT60" s="442">
        <v>2494.6</v>
      </c>
      <c r="BU60" s="442">
        <v>2345.13</v>
      </c>
      <c r="BV60" s="442"/>
      <c r="BW60" s="451">
        <v>8.6735766584902905</v>
      </c>
      <c r="BX60" s="440">
        <v>2.4264046642444805</v>
      </c>
      <c r="BY60" s="440">
        <v>2.6568484513743469</v>
      </c>
      <c r="BZ60" s="439">
        <v>4.9508333333333336</v>
      </c>
      <c r="CA60" s="440">
        <v>4.9956007462267857</v>
      </c>
      <c r="CB60" s="440">
        <v>8.2316666666666663E-2</v>
      </c>
      <c r="CC60" s="440">
        <v>7.7966666666666656E-2</v>
      </c>
      <c r="CD60" s="440">
        <v>1.7379166666666663</v>
      </c>
      <c r="CE60" s="446">
        <v>0.99103863275557691</v>
      </c>
      <c r="CF60" s="447">
        <v>4367.3633333333337</v>
      </c>
      <c r="CG60" s="450">
        <v>2541.5099999999998</v>
      </c>
      <c r="CH60" s="463">
        <v>2437.91</v>
      </c>
      <c r="CI60" s="463">
        <v>2677.29</v>
      </c>
      <c r="CJ60" s="453">
        <f>(CI60^2-CH60^2)/(2*CH60^2)</f>
        <v>0.10301136649509658</v>
      </c>
      <c r="CK60" s="452"/>
      <c r="CL60" s="452"/>
      <c r="CM60" s="443"/>
      <c r="CN60" s="464"/>
      <c r="CO60" s="455"/>
      <c r="CP60" s="456"/>
      <c r="CQ60" s="457"/>
      <c r="CR60" s="456"/>
      <c r="CS60" s="457"/>
      <c r="CT60" s="458"/>
      <c r="CU60" s="457"/>
      <c r="CV60" s="456"/>
      <c r="CW60" s="457"/>
      <c r="CX60" s="456"/>
      <c r="CY60" s="457"/>
      <c r="CZ60" s="456"/>
      <c r="DA60" s="457"/>
      <c r="DB60" s="456"/>
      <c r="DC60" s="457"/>
      <c r="DD60" s="456"/>
      <c r="DE60" s="457"/>
      <c r="DF60" s="459"/>
      <c r="DG60" s="460"/>
      <c r="DH60" s="461"/>
    </row>
    <row r="61" spans="1:112" s="454" customFormat="1">
      <c r="A61" s="432" t="s">
        <v>79</v>
      </c>
      <c r="B61" s="958"/>
      <c r="C61" s="958"/>
      <c r="D61" s="432" t="s">
        <v>77</v>
      </c>
      <c r="E61" s="432" t="s">
        <v>79</v>
      </c>
      <c r="F61" s="433">
        <v>2411.98</v>
      </c>
      <c r="G61" s="434">
        <v>25.670000076293899</v>
      </c>
      <c r="H61" s="434">
        <v>27.530000686645501</v>
      </c>
      <c r="I61" s="434">
        <v>36.549999237060497</v>
      </c>
      <c r="J61" s="434">
        <v>4.2400676848646199</v>
      </c>
      <c r="K61" s="434">
        <v>0.41559570000000001</v>
      </c>
      <c r="L61" s="434">
        <v>2.6823429767751201</v>
      </c>
      <c r="M61" s="434">
        <v>2.5686098190196498</v>
      </c>
      <c r="N61" s="435">
        <v>0.2810588</v>
      </c>
      <c r="O61" s="432" t="s">
        <v>66</v>
      </c>
      <c r="P61" s="436" t="s">
        <v>114</v>
      </c>
      <c r="Q61" s="93" t="s">
        <v>171</v>
      </c>
      <c r="R61" s="103" t="s">
        <v>92</v>
      </c>
      <c r="S61" s="437"/>
      <c r="T61" s="438">
        <v>2.3773859595428055</v>
      </c>
      <c r="U61" s="439">
        <v>3.8667875</v>
      </c>
      <c r="V61" s="440">
        <v>3.3536592108060925</v>
      </c>
      <c r="W61" s="440">
        <v>8.4145833333333336E-2</v>
      </c>
      <c r="X61" s="440">
        <v>5.6345833333333331E-2</v>
      </c>
      <c r="Y61" s="440">
        <v>1.8828833333333332</v>
      </c>
      <c r="Z61" s="440">
        <v>1.1535097988849814</v>
      </c>
      <c r="AA61" s="440"/>
      <c r="AB61" s="440"/>
      <c r="AC61" s="440"/>
      <c r="AD61" s="440"/>
      <c r="AE61" s="440"/>
      <c r="AF61" s="441"/>
      <c r="AG61" s="442">
        <v>3739.5233333333331</v>
      </c>
      <c r="AH61" s="442">
        <v>2241.33</v>
      </c>
      <c r="AI61" s="442">
        <v>2403.94</v>
      </c>
      <c r="AJ61" s="437"/>
      <c r="AK61" s="442"/>
      <c r="AL61" s="443"/>
      <c r="AM61" s="444"/>
      <c r="AN61" s="445">
        <v>13.678101814442078</v>
      </c>
      <c r="AO61" s="444">
        <v>10.281934695919556</v>
      </c>
      <c r="AP61" s="440">
        <v>2.3907361993635736</v>
      </c>
      <c r="AQ61" s="440">
        <v>2.6647210807106436</v>
      </c>
      <c r="AR61" s="439">
        <v>5.3844333333333338</v>
      </c>
      <c r="AS61" s="440">
        <v>5.2637176188972745</v>
      </c>
      <c r="AT61" s="440">
        <v>6.0033333333333341E-2</v>
      </c>
      <c r="AU61" s="440">
        <v>6.2383333333333332E-2</v>
      </c>
      <c r="AV61" s="440">
        <v>2.4108833333333335</v>
      </c>
      <c r="AW61" s="440">
        <v>1.0229335468154062</v>
      </c>
      <c r="AX61" s="440"/>
      <c r="AY61" s="440"/>
      <c r="AZ61" s="462"/>
      <c r="BA61" s="440"/>
      <c r="BB61" s="440"/>
      <c r="BC61" s="441"/>
      <c r="BD61" s="447">
        <v>32.990861540911773</v>
      </c>
      <c r="BE61" s="442">
        <v>60.106578267859661</v>
      </c>
      <c r="BF61" s="442"/>
      <c r="BG61" s="448"/>
      <c r="BH61" s="449"/>
      <c r="BI61" s="442">
        <v>4296.503333333334</v>
      </c>
      <c r="BJ61" s="450">
        <v>2369.2333333333336</v>
      </c>
      <c r="BK61" s="448"/>
      <c r="BL61" s="438">
        <v>2.376555776897638</v>
      </c>
      <c r="BM61" s="439">
        <v>3.8648666666666669</v>
      </c>
      <c r="BN61" s="440">
        <v>3.3418068828017637</v>
      </c>
      <c r="BO61" s="440">
        <v>5.9116666666666678E-2</v>
      </c>
      <c r="BP61" s="440">
        <v>4.753333333333333E-2</v>
      </c>
      <c r="BQ61" s="440">
        <v>1.8021833333333332</v>
      </c>
      <c r="BR61" s="446">
        <v>1.1565200510408822</v>
      </c>
      <c r="BS61" s="447">
        <v>3568.3566666666666</v>
      </c>
      <c r="BT61" s="442">
        <v>2034.66</v>
      </c>
      <c r="BU61" s="442">
        <v>2299.54</v>
      </c>
      <c r="BV61" s="442"/>
      <c r="BW61" s="451">
        <v>9.9806759624128674</v>
      </c>
      <c r="BX61" s="440">
        <v>2.4010422647014247</v>
      </c>
      <c r="BY61" s="440">
        <v>2.6672520487921916</v>
      </c>
      <c r="BZ61" s="439">
        <v>4.8738333333333337</v>
      </c>
      <c r="CA61" s="440">
        <v>4.3783438708408857</v>
      </c>
      <c r="CB61" s="440">
        <v>8.4216666666666662E-2</v>
      </c>
      <c r="CC61" s="440">
        <v>7.1900000000000006E-2</v>
      </c>
      <c r="CD61" s="440">
        <v>1.8746666666666669</v>
      </c>
      <c r="CE61" s="446">
        <v>1.1131682382903576</v>
      </c>
      <c r="CF61" s="447">
        <v>4114.4466666666667</v>
      </c>
      <c r="CG61" s="450">
        <v>2375.4266666666667</v>
      </c>
      <c r="CH61" s="452"/>
      <c r="CI61" s="452"/>
      <c r="CJ61" s="453"/>
      <c r="CK61" s="452"/>
      <c r="CL61" s="452"/>
      <c r="CM61" s="443"/>
      <c r="CN61" s="464"/>
      <c r="CO61" s="455"/>
      <c r="CP61" s="456"/>
      <c r="CQ61" s="457"/>
      <c r="CR61" s="456"/>
      <c r="CS61" s="457"/>
      <c r="CT61" s="458"/>
      <c r="CU61" s="457"/>
      <c r="CV61" s="456"/>
      <c r="CW61" s="457"/>
      <c r="CX61" s="456"/>
      <c r="CY61" s="457"/>
      <c r="CZ61" s="456"/>
      <c r="DA61" s="457"/>
      <c r="DB61" s="456"/>
      <c r="DC61" s="457"/>
      <c r="DD61" s="456"/>
      <c r="DE61" s="457"/>
      <c r="DF61" s="459"/>
      <c r="DG61" s="460"/>
      <c r="DH61" s="461"/>
    </row>
    <row r="62" spans="1:112" s="454" customFormat="1">
      <c r="A62" s="432" t="s">
        <v>81</v>
      </c>
      <c r="B62" s="958"/>
      <c r="C62" s="958"/>
      <c r="D62" s="432" t="s">
        <v>80</v>
      </c>
      <c r="E62" s="432" t="s">
        <v>81</v>
      </c>
      <c r="F62" s="433">
        <v>2412.1</v>
      </c>
      <c r="G62" s="434">
        <v>25.649999618530199</v>
      </c>
      <c r="H62" s="434">
        <v>27.909999847412099</v>
      </c>
      <c r="I62" s="434">
        <v>37.049999237060497</v>
      </c>
      <c r="J62" s="434">
        <v>4.2269645630098198</v>
      </c>
      <c r="K62" s="434">
        <v>0.23588790000000001</v>
      </c>
      <c r="L62" s="434">
        <v>2.68582665073914</v>
      </c>
      <c r="M62" s="434">
        <v>2.5722977099885198</v>
      </c>
      <c r="N62" s="435">
        <v>0.13824620000000001</v>
      </c>
      <c r="O62" s="432" t="s">
        <v>67</v>
      </c>
      <c r="P62" s="436" t="s">
        <v>114</v>
      </c>
      <c r="Q62" s="93" t="s">
        <v>171</v>
      </c>
      <c r="R62" s="103" t="s">
        <v>92</v>
      </c>
      <c r="S62" s="437"/>
      <c r="T62" s="438">
        <v>2.3866727627295217</v>
      </c>
      <c r="U62" s="439">
        <v>3.7808000000000002</v>
      </c>
      <c r="V62" s="440">
        <v>3.3319685609691705</v>
      </c>
      <c r="W62" s="440">
        <v>8.4966666666666663E-2</v>
      </c>
      <c r="X62" s="440">
        <v>9.2020833333333329E-2</v>
      </c>
      <c r="Y62" s="440">
        <v>1.8347583333333333</v>
      </c>
      <c r="Z62" s="440">
        <v>1.1348583317313277</v>
      </c>
      <c r="AA62" s="440">
        <v>3.8486685999999999</v>
      </c>
      <c r="AB62" s="440">
        <v>3.6339738000000001</v>
      </c>
      <c r="AC62" s="440">
        <f>AA62</f>
        <v>3.8486685999999999</v>
      </c>
      <c r="AD62" s="440">
        <f>AB62^2/AA62</f>
        <v>3.431255572144206</v>
      </c>
      <c r="AE62" s="440">
        <f>AC62/AD62</f>
        <v>1.1216502295091213</v>
      </c>
      <c r="AF62" s="441">
        <v>6.2916666666666998</v>
      </c>
      <c r="AG62" s="442">
        <v>3663.39</v>
      </c>
      <c r="AH62" s="442">
        <v>2072.0500000000002</v>
      </c>
      <c r="AI62" s="442">
        <v>2432.27</v>
      </c>
      <c r="AJ62" s="442">
        <v>2079.7550000000001</v>
      </c>
      <c r="AK62" s="442">
        <v>2443.6149999999998</v>
      </c>
      <c r="AL62" s="443">
        <f>(AK62^2-AJ62^2)/(2*AJ62^2)</f>
        <v>0.19025762834102028</v>
      </c>
      <c r="AM62" s="444"/>
      <c r="AN62" s="445">
        <v>14.684599079014692</v>
      </c>
      <c r="AO62" s="444">
        <v>9.6630367029662683</v>
      </c>
      <c r="AP62" s="440">
        <v>2.4040095878779781</v>
      </c>
      <c r="AQ62" s="440">
        <v>2.6611582901823261</v>
      </c>
      <c r="AR62" s="439">
        <v>5.3911666666666669</v>
      </c>
      <c r="AS62" s="440">
        <v>5.2204073348378506</v>
      </c>
      <c r="AT62" s="440">
        <v>6.1366666666666667E-2</v>
      </c>
      <c r="AU62" s="440">
        <v>7.6083333333333336E-2</v>
      </c>
      <c r="AV62" s="440">
        <v>2.3851999999999998</v>
      </c>
      <c r="AW62" s="440">
        <v>1.0327099632033063</v>
      </c>
      <c r="AX62" s="440"/>
      <c r="AY62" s="440"/>
      <c r="AZ62" s="462"/>
      <c r="BA62" s="440"/>
      <c r="BB62" s="440"/>
      <c r="BC62" s="441"/>
      <c r="BD62" s="447">
        <v>34.236067166139257</v>
      </c>
      <c r="BE62" s="442">
        <v>62.375238311171955</v>
      </c>
      <c r="BF62" s="442"/>
      <c r="BG62" s="448"/>
      <c r="BH62" s="449"/>
      <c r="BI62" s="442">
        <v>4232.5933333333332</v>
      </c>
      <c r="BJ62" s="450">
        <v>2285.8066666666668</v>
      </c>
      <c r="BK62" s="448"/>
      <c r="BL62" s="438">
        <v>2.3858904987555833</v>
      </c>
      <c r="BM62" s="439">
        <v>3.7763499999999999</v>
      </c>
      <c r="BN62" s="440">
        <v>3.3491980001265182</v>
      </c>
      <c r="BO62" s="440">
        <v>0.10396666666666668</v>
      </c>
      <c r="BP62" s="440">
        <v>7.1516666666666673E-2</v>
      </c>
      <c r="BQ62" s="440">
        <v>1.7119333333333333</v>
      </c>
      <c r="BR62" s="446">
        <v>1.1275385927787327</v>
      </c>
      <c r="BS62" s="447">
        <v>3602.0666666666671</v>
      </c>
      <c r="BT62" s="442">
        <v>2173.4899999999998</v>
      </c>
      <c r="BU62" s="442">
        <v>2410</v>
      </c>
      <c r="BV62" s="442"/>
      <c r="BW62" s="451">
        <v>9.6138596144246815</v>
      </c>
      <c r="BX62" s="440">
        <v>2.4076267369253812</v>
      </c>
      <c r="BY62" s="440">
        <v>2.6637122977646399</v>
      </c>
      <c r="BZ62" s="439">
        <v>4.7189500000000004</v>
      </c>
      <c r="CA62" s="440">
        <v>4.4489597335094562</v>
      </c>
      <c r="CB62" s="440">
        <v>9.9650000000000002E-2</v>
      </c>
      <c r="CC62" s="440">
        <v>7.7233333333333334E-2</v>
      </c>
      <c r="CD62" s="440">
        <v>1.7305833333333334</v>
      </c>
      <c r="CE62" s="446">
        <v>1.0606861564641694</v>
      </c>
      <c r="CF62" s="447">
        <v>4117.2700000000004</v>
      </c>
      <c r="CG62" s="450">
        <v>2273.6433333333334</v>
      </c>
      <c r="CH62" s="463">
        <v>2334.5300000000002</v>
      </c>
      <c r="CI62" s="463">
        <v>2559.33</v>
      </c>
      <c r="CJ62" s="453">
        <f>(CI62^2-CH62^2)/(2*CH62^2)</f>
        <v>0.10092968875614673</v>
      </c>
      <c r="CK62" s="452">
        <v>2332.894736842105</v>
      </c>
      <c r="CL62" s="452">
        <v>2523.2447817836814</v>
      </c>
      <c r="CM62" s="443">
        <f>(CL62^2-CK62^2)/(2*CK62^2)</f>
        <v>8.492271242830271E-2</v>
      </c>
      <c r="CN62" s="464"/>
      <c r="CO62" s="455"/>
      <c r="CP62" s="456"/>
      <c r="CQ62" s="457"/>
      <c r="CR62" s="456"/>
      <c r="CS62" s="457"/>
      <c r="CT62" s="458"/>
      <c r="CU62" s="457"/>
      <c r="CV62" s="456"/>
      <c r="CW62" s="457"/>
      <c r="CX62" s="456"/>
      <c r="CY62" s="457"/>
      <c r="CZ62" s="456"/>
      <c r="DA62" s="457"/>
      <c r="DB62" s="456"/>
      <c r="DC62" s="457"/>
      <c r="DD62" s="456"/>
      <c r="DE62" s="457"/>
      <c r="DF62" s="459"/>
      <c r="DG62" s="460"/>
      <c r="DH62" s="461"/>
    </row>
    <row r="63" spans="1:112" s="454" customFormat="1">
      <c r="A63" s="432" t="s">
        <v>83</v>
      </c>
      <c r="B63" s="958"/>
      <c r="C63" s="965"/>
      <c r="D63" s="432" t="s">
        <v>82</v>
      </c>
      <c r="E63" s="432" t="s">
        <v>83</v>
      </c>
      <c r="F63" s="433">
        <v>2667.3</v>
      </c>
      <c r="G63" s="434">
        <v>25.620000839233398</v>
      </c>
      <c r="H63" s="434">
        <v>27.940000534057599</v>
      </c>
      <c r="I63" s="434">
        <v>39.400001525878899</v>
      </c>
      <c r="J63" s="434">
        <v>1.2773679961861799</v>
      </c>
      <c r="K63" s="434">
        <v>8.5793540000000008E-3</v>
      </c>
      <c r="L63" s="434">
        <v>2.77214720635842</v>
      </c>
      <c r="M63" s="434">
        <v>2.7367366851372199</v>
      </c>
      <c r="N63" s="435">
        <v>4.9407460000000002E-3</v>
      </c>
      <c r="O63" s="432" t="s">
        <v>68</v>
      </c>
      <c r="P63" s="436" t="s">
        <v>114</v>
      </c>
      <c r="Q63" s="93" t="s">
        <v>171</v>
      </c>
      <c r="R63" s="103" t="s">
        <v>92</v>
      </c>
      <c r="S63" s="437"/>
      <c r="T63" s="438">
        <v>2.311369465911866</v>
      </c>
      <c r="U63" s="439">
        <v>3.8159666666666663</v>
      </c>
      <c r="V63" s="440">
        <v>3.2519727301997587</v>
      </c>
      <c r="W63" s="440">
        <v>6.958333333333333E-2</v>
      </c>
      <c r="X63" s="440">
        <v>8.8716666666666666E-2</v>
      </c>
      <c r="Y63" s="440">
        <v>1.9054666666666666</v>
      </c>
      <c r="Z63" s="440">
        <v>1.1728867872019277</v>
      </c>
      <c r="AA63" s="440"/>
      <c r="AB63" s="440"/>
      <c r="AC63" s="440"/>
      <c r="AD63" s="440"/>
      <c r="AE63" s="440"/>
      <c r="AF63" s="441"/>
      <c r="AG63" s="442">
        <v>3414.9133333333339</v>
      </c>
      <c r="AH63" s="442">
        <v>2064.4899999999998</v>
      </c>
      <c r="AI63" s="442">
        <v>2351.66</v>
      </c>
      <c r="AJ63" s="437"/>
      <c r="AK63" s="442"/>
      <c r="AL63" s="443"/>
      <c r="AM63" s="444"/>
      <c r="AN63" s="445">
        <v>16.61659513590844</v>
      </c>
      <c r="AO63" s="444">
        <v>11.716540445138877</v>
      </c>
      <c r="AP63" s="440">
        <v>2.3458595679662393</v>
      </c>
      <c r="AQ63" s="440">
        <v>2.6571903500320748</v>
      </c>
      <c r="AR63" s="439">
        <v>5.4541000000000004</v>
      </c>
      <c r="AS63" s="440">
        <v>5.063296542254653</v>
      </c>
      <c r="AT63" s="440">
        <v>5.8783333333333326E-2</v>
      </c>
      <c r="AU63" s="440">
        <v>5.5266666666666672E-2</v>
      </c>
      <c r="AV63" s="440">
        <v>2.385933333333333</v>
      </c>
      <c r="AW63" s="440">
        <v>1.0771836005424491</v>
      </c>
      <c r="AX63" s="440"/>
      <c r="AY63" s="440"/>
      <c r="AZ63" s="462"/>
      <c r="BA63" s="440"/>
      <c r="BB63" s="440"/>
      <c r="BC63" s="441"/>
      <c r="BD63" s="447">
        <v>28.725204082178571</v>
      </c>
      <c r="BE63" s="442">
        <v>52.33490872266534</v>
      </c>
      <c r="BF63" s="442"/>
      <c r="BG63" s="448"/>
      <c r="BH63" s="449"/>
      <c r="BI63" s="442">
        <v>4190.4233333333332</v>
      </c>
      <c r="BJ63" s="450">
        <v>2217.9533333333334</v>
      </c>
      <c r="BK63" s="448"/>
      <c r="BL63" s="438">
        <v>2.3106753652648511</v>
      </c>
      <c r="BM63" s="439">
        <v>3.7559166666666668</v>
      </c>
      <c r="BN63" s="440">
        <v>3.4087969885292093</v>
      </c>
      <c r="BO63" s="440">
        <v>5.4916666666666662E-2</v>
      </c>
      <c r="BP63" s="440">
        <v>4.5216666666666655E-2</v>
      </c>
      <c r="BQ63" s="440">
        <v>1.7135666666666669</v>
      </c>
      <c r="BR63" s="446">
        <v>1.1018305517475915</v>
      </c>
      <c r="BS63" s="447">
        <v>3370.9</v>
      </c>
      <c r="BT63" s="442">
        <v>2066.06</v>
      </c>
      <c r="BU63" s="442">
        <v>2236.21</v>
      </c>
      <c r="BV63" s="442"/>
      <c r="BW63" s="451">
        <v>11.745551700465715</v>
      </c>
      <c r="BX63" s="440">
        <v>2.3474745904224719</v>
      </c>
      <c r="BY63" s="440">
        <v>2.6598937907981455</v>
      </c>
      <c r="BZ63" s="439">
        <v>4.6904833333333329</v>
      </c>
      <c r="CA63" s="440">
        <v>4.4183817076420686</v>
      </c>
      <c r="CB63" s="440">
        <v>8.0116666666666669E-2</v>
      </c>
      <c r="CC63" s="440">
        <v>0.12365</v>
      </c>
      <c r="CD63" s="440">
        <v>1.7585666666666668</v>
      </c>
      <c r="CE63" s="446">
        <v>1.0615840014955329</v>
      </c>
      <c r="CF63" s="447">
        <v>4060.6733333333336</v>
      </c>
      <c r="CG63" s="450">
        <v>2218.1733333333332</v>
      </c>
      <c r="CH63" s="452"/>
      <c r="CI63" s="452"/>
      <c r="CJ63" s="453"/>
      <c r="CK63" s="452"/>
      <c r="CL63" s="452"/>
      <c r="CM63" s="443"/>
      <c r="CN63" s="464"/>
      <c r="CO63" s="455"/>
      <c r="CP63" s="456"/>
      <c r="CQ63" s="457"/>
      <c r="CR63" s="456"/>
      <c r="CS63" s="457"/>
      <c r="CT63" s="458"/>
      <c r="CU63" s="457"/>
      <c r="CV63" s="456"/>
      <c r="CW63" s="457"/>
      <c r="CX63" s="456"/>
      <c r="CY63" s="457"/>
      <c r="CZ63" s="456"/>
      <c r="DA63" s="457"/>
      <c r="DB63" s="456"/>
      <c r="DC63" s="457"/>
      <c r="DD63" s="456"/>
      <c r="DE63" s="457"/>
      <c r="DF63" s="459"/>
      <c r="DG63" s="460"/>
      <c r="DH63" s="461"/>
    </row>
    <row r="64" spans="1:112" s="454" customFormat="1">
      <c r="A64" s="432" t="s">
        <v>86</v>
      </c>
      <c r="B64" s="958"/>
      <c r="C64" s="1008" t="s">
        <v>84</v>
      </c>
      <c r="D64" s="432" t="s">
        <v>85</v>
      </c>
      <c r="E64" s="432" t="s">
        <v>86</v>
      </c>
      <c r="F64" s="433">
        <v>2972.63</v>
      </c>
      <c r="G64" s="434">
        <v>25.639999389648398</v>
      </c>
      <c r="H64" s="434">
        <v>27.850000381469702</v>
      </c>
      <c r="I64" s="434">
        <v>39.369998931884702</v>
      </c>
      <c r="J64" s="434">
        <v>1.7922821809815299</v>
      </c>
      <c r="K64" s="434">
        <v>0.31184640000000002</v>
      </c>
      <c r="L64" s="434">
        <v>2.7896781317111299</v>
      </c>
      <c r="M64" s="434">
        <v>2.7396792276497299</v>
      </c>
      <c r="N64" s="435">
        <v>0.26188099999999997</v>
      </c>
      <c r="O64" s="432" t="s">
        <v>69</v>
      </c>
      <c r="P64" s="436" t="s">
        <v>114</v>
      </c>
      <c r="Q64" s="93" t="s">
        <v>171</v>
      </c>
      <c r="R64" s="103" t="s">
        <v>92</v>
      </c>
      <c r="S64" s="437"/>
      <c r="T64" s="438">
        <v>2.2746693815997054</v>
      </c>
      <c r="U64" s="439">
        <v>3.4596999999999998</v>
      </c>
      <c r="V64" s="440">
        <v>3.1989207301917841</v>
      </c>
      <c r="W64" s="440">
        <v>5.6050000000000003E-2</v>
      </c>
      <c r="X64" s="440">
        <v>6.0466666666666669E-2</v>
      </c>
      <c r="Y64" s="440">
        <v>1.7826999999999997</v>
      </c>
      <c r="Z64" s="440">
        <v>1.0814399049799404</v>
      </c>
      <c r="AA64" s="440"/>
      <c r="AB64" s="440"/>
      <c r="AC64" s="440"/>
      <c r="AD64" s="440"/>
      <c r="AE64" s="440"/>
      <c r="AF64" s="441"/>
      <c r="AG64" s="442">
        <v>3259.03</v>
      </c>
      <c r="AH64" s="442">
        <v>1978.32</v>
      </c>
      <c r="AI64" s="442">
        <v>2260.69</v>
      </c>
      <c r="AJ64" s="442"/>
      <c r="AK64" s="442"/>
      <c r="AL64" s="443"/>
      <c r="AM64" s="444"/>
      <c r="AN64" s="445">
        <v>17.853029255931816</v>
      </c>
      <c r="AO64" s="444">
        <v>14.124975966160333</v>
      </c>
      <c r="AP64" s="440">
        <v>2.2875446215094395</v>
      </c>
      <c r="AQ64" s="440">
        <v>2.6638066739964068</v>
      </c>
      <c r="AR64" s="439">
        <v>5.1401166666666667</v>
      </c>
      <c r="AS64" s="440">
        <v>5.005739915166215</v>
      </c>
      <c r="AT64" s="440">
        <v>7.2016666666666673E-2</v>
      </c>
      <c r="AU64" s="440">
        <v>5.8933333333333338E-2</v>
      </c>
      <c r="AV64" s="440">
        <v>2.4689333333333332</v>
      </c>
      <c r="AW64" s="440">
        <v>1.0268445332314053</v>
      </c>
      <c r="AX64" s="440"/>
      <c r="AY64" s="440"/>
      <c r="AZ64" s="462"/>
      <c r="BA64" s="440"/>
      <c r="BB64" s="440"/>
      <c r="BC64" s="441"/>
      <c r="BD64" s="447">
        <v>24.486999514283713</v>
      </c>
      <c r="BE64" s="442">
        <v>44.613256038346499</v>
      </c>
      <c r="BF64" s="442"/>
      <c r="BG64" s="448"/>
      <c r="BH64" s="449"/>
      <c r="BI64" s="442">
        <v>3844.44</v>
      </c>
      <c r="BJ64" s="450">
        <v>1995.3766666666663</v>
      </c>
      <c r="BK64" s="448"/>
      <c r="BL64" s="438">
        <v>2.2740473962914964</v>
      </c>
      <c r="BM64" s="439">
        <v>3.4484833333333338</v>
      </c>
      <c r="BN64" s="440">
        <v>3.1065888740339958</v>
      </c>
      <c r="BO64" s="440">
        <v>5.1466666666666668E-2</v>
      </c>
      <c r="BP64" s="440">
        <v>6.1791666666666675E-2</v>
      </c>
      <c r="BQ64" s="440">
        <v>1.5829</v>
      </c>
      <c r="BR64" s="446">
        <v>1.1100546204092265</v>
      </c>
      <c r="BS64" s="447">
        <v>3315.2133333333331</v>
      </c>
      <c r="BT64" s="442">
        <v>2025.8</v>
      </c>
      <c r="BU64" s="442">
        <v>2260.42</v>
      </c>
      <c r="BV64" s="442"/>
      <c r="BW64" s="451">
        <v>13.905823205732162</v>
      </c>
      <c r="BX64" s="440">
        <v>2.2963603677605793</v>
      </c>
      <c r="BY64" s="440">
        <v>2.6672656075776211</v>
      </c>
      <c r="BZ64" s="439">
        <v>4.2888833333333336</v>
      </c>
      <c r="CA64" s="440">
        <v>4.1572754184914738</v>
      </c>
      <c r="CB64" s="440">
        <v>8.8833333333333334E-2</v>
      </c>
      <c r="CC64" s="440">
        <v>9.354999999999998E-2</v>
      </c>
      <c r="CD64" s="440">
        <v>1.6838500000000003</v>
      </c>
      <c r="CE64" s="446">
        <v>1.0316572518280773</v>
      </c>
      <c r="CF64" s="447">
        <v>3809.7466666666664</v>
      </c>
      <c r="CG64" s="450">
        <v>2065.1133333333332</v>
      </c>
      <c r="CH64" s="452"/>
      <c r="CI64" s="452"/>
      <c r="CJ64" s="453"/>
      <c r="CK64" s="452"/>
      <c r="CL64" s="452"/>
      <c r="CM64" s="443"/>
      <c r="CN64" s="464"/>
      <c r="CO64" s="455"/>
      <c r="CP64" s="456"/>
      <c r="CQ64" s="457"/>
      <c r="CR64" s="456"/>
      <c r="CS64" s="457"/>
      <c r="CT64" s="458"/>
      <c r="CU64" s="457"/>
      <c r="CV64" s="456"/>
      <c r="CW64" s="457"/>
      <c r="CX64" s="456"/>
      <c r="CY64" s="457"/>
      <c r="CZ64" s="456"/>
      <c r="DA64" s="457"/>
      <c r="DB64" s="456"/>
      <c r="DC64" s="457"/>
      <c r="DD64" s="456"/>
      <c r="DE64" s="457"/>
      <c r="DF64" s="459"/>
      <c r="DG64" s="460"/>
      <c r="DH64" s="461"/>
    </row>
    <row r="65" spans="1:112" s="454" customFormat="1">
      <c r="A65" s="432" t="s">
        <v>87</v>
      </c>
      <c r="B65" s="958"/>
      <c r="C65" s="1009"/>
      <c r="D65" s="432" t="s">
        <v>85</v>
      </c>
      <c r="E65" s="432" t="s">
        <v>87</v>
      </c>
      <c r="F65" s="433">
        <v>2972.9</v>
      </c>
      <c r="G65" s="434">
        <v>25.629999160766602</v>
      </c>
      <c r="H65" s="434">
        <v>27.4699993133544</v>
      </c>
      <c r="I65" s="434">
        <v>38.770000457763601</v>
      </c>
      <c r="J65" s="434">
        <v>2.3396327637113901</v>
      </c>
      <c r="K65" s="434">
        <v>0.22186629999999999</v>
      </c>
      <c r="L65" s="434">
        <v>2.8034271364665</v>
      </c>
      <c r="M65" s="434">
        <v>2.7378372366749502</v>
      </c>
      <c r="N65" s="435">
        <v>0.19214519999999999</v>
      </c>
      <c r="O65" s="432" t="s">
        <v>70</v>
      </c>
      <c r="P65" s="436" t="s">
        <v>114</v>
      </c>
      <c r="Q65" s="93" t="s">
        <v>171</v>
      </c>
      <c r="R65" s="103" t="s">
        <v>92</v>
      </c>
      <c r="S65" s="437"/>
      <c r="T65" s="438">
        <v>2.2674121029484939</v>
      </c>
      <c r="U65" s="439">
        <v>3.5117666666666665</v>
      </c>
      <c r="V65" s="440">
        <v>3.215879090241839</v>
      </c>
      <c r="W65" s="440">
        <v>0.14236666666666667</v>
      </c>
      <c r="X65" s="440">
        <v>9.8749999999999991E-2</v>
      </c>
      <c r="Y65" s="440">
        <v>1.8152833333333334</v>
      </c>
      <c r="Z65" s="440">
        <v>1.093673691657826</v>
      </c>
      <c r="AA65" s="440"/>
      <c r="AB65" s="440"/>
      <c r="AC65" s="440"/>
      <c r="AD65" s="440"/>
      <c r="AE65" s="440"/>
      <c r="AF65" s="441"/>
      <c r="AG65" s="442">
        <v>3386.9133333333334</v>
      </c>
      <c r="AH65" s="442">
        <v>2221.66</v>
      </c>
      <c r="AI65" s="442">
        <v>2166.56</v>
      </c>
      <c r="AJ65" s="442"/>
      <c r="AK65" s="442"/>
      <c r="AL65" s="443"/>
      <c r="AM65" s="444"/>
      <c r="AN65" s="445">
        <v>17.37187127532777</v>
      </c>
      <c r="AO65" s="444">
        <v>14.07397416299491</v>
      </c>
      <c r="AP65" s="440">
        <v>2.2886929794247837</v>
      </c>
      <c r="AQ65" s="440">
        <v>2.6635620082863536</v>
      </c>
      <c r="AR65" s="439">
        <v>5.0799166666666666</v>
      </c>
      <c r="AS65" s="440">
        <v>5.3062837942442176</v>
      </c>
      <c r="AT65" s="440">
        <v>0.10281666666666667</v>
      </c>
      <c r="AU65" s="440">
        <v>7.0333333333333331E-2</v>
      </c>
      <c r="AV65" s="440">
        <v>2.5150999999999999</v>
      </c>
      <c r="AW65" s="440">
        <v>0.95733980006438901</v>
      </c>
      <c r="AX65" s="440"/>
      <c r="AY65" s="440"/>
      <c r="AZ65" s="462"/>
      <c r="BA65" s="440"/>
      <c r="BB65" s="440"/>
      <c r="BC65" s="441"/>
      <c r="BD65" s="447">
        <v>24.995980282041646</v>
      </c>
      <c r="BE65" s="442">
        <v>45.540576239310006</v>
      </c>
      <c r="BF65" s="442"/>
      <c r="BG65" s="448"/>
      <c r="BH65" s="449"/>
      <c r="BI65" s="442">
        <v>4160.8500000000004</v>
      </c>
      <c r="BJ65" s="450">
        <v>2222.4333333333329</v>
      </c>
      <c r="BK65" s="448"/>
      <c r="BL65" s="438">
        <v>2.2667785331606569</v>
      </c>
      <c r="BM65" s="439">
        <v>3.4400166666666667</v>
      </c>
      <c r="BN65" s="440">
        <v>3.3624258603398234</v>
      </c>
      <c r="BO65" s="440">
        <v>0.2364</v>
      </c>
      <c r="BP65" s="440">
        <v>9.5200000000000007E-2</v>
      </c>
      <c r="BQ65" s="440">
        <v>1.69425</v>
      </c>
      <c r="BR65" s="446">
        <v>1.0230758415351355</v>
      </c>
      <c r="BS65" s="447">
        <v>3634.0400000000004</v>
      </c>
      <c r="BT65" s="442">
        <v>2000.46</v>
      </c>
      <c r="BU65" s="442">
        <v>2320.66</v>
      </c>
      <c r="BV65" s="442"/>
      <c r="BW65" s="451">
        <v>13.718476035994302</v>
      </c>
      <c r="BX65" s="440">
        <v>2.3008241657977062</v>
      </c>
      <c r="BY65" s="440">
        <v>2.6666475742333287</v>
      </c>
      <c r="BZ65" s="439">
        <v>4.7232666666666665</v>
      </c>
      <c r="CA65" s="440">
        <v>4.5597076714797202</v>
      </c>
      <c r="CB65" s="440">
        <v>0.14664999999999997</v>
      </c>
      <c r="CC65" s="440">
        <v>0.12346666666666666</v>
      </c>
      <c r="CD65" s="440">
        <v>1.9853500000000004</v>
      </c>
      <c r="CE65" s="446">
        <v>1.0358705002537736</v>
      </c>
      <c r="CF65" s="447">
        <v>3951.06</v>
      </c>
      <c r="CG65" s="450">
        <v>2202.8866666666668</v>
      </c>
      <c r="CH65" s="452"/>
      <c r="CI65" s="452"/>
      <c r="CJ65" s="453"/>
      <c r="CK65" s="452"/>
      <c r="CL65" s="452"/>
      <c r="CM65" s="443"/>
      <c r="CN65" s="464"/>
      <c r="CO65" s="455"/>
      <c r="CP65" s="456"/>
      <c r="CQ65" s="457"/>
      <c r="CR65" s="456"/>
      <c r="CS65" s="457"/>
      <c r="CT65" s="458"/>
      <c r="CU65" s="457"/>
      <c r="CV65" s="456"/>
      <c r="CW65" s="457"/>
      <c r="CX65" s="456"/>
      <c r="CY65" s="457"/>
      <c r="CZ65" s="456"/>
      <c r="DA65" s="457"/>
      <c r="DB65" s="456"/>
      <c r="DC65" s="457"/>
      <c r="DD65" s="456"/>
      <c r="DE65" s="457"/>
      <c r="DF65" s="459"/>
      <c r="DG65" s="460"/>
      <c r="DH65" s="461"/>
    </row>
    <row r="66" spans="1:112" s="454" customFormat="1" ht="16" thickBot="1">
      <c r="A66" s="465" t="s">
        <v>88</v>
      </c>
      <c r="B66" s="959"/>
      <c r="C66" s="1010"/>
      <c r="D66" s="465" t="s">
        <v>85</v>
      </c>
      <c r="E66" s="465" t="s">
        <v>88</v>
      </c>
      <c r="F66" s="466">
        <v>2972.99</v>
      </c>
      <c r="G66" s="467">
        <v>25.659999847412099</v>
      </c>
      <c r="H66" s="467">
        <v>28.459999084472599</v>
      </c>
      <c r="I66" s="467">
        <v>39.720001220703097</v>
      </c>
      <c r="J66" s="467">
        <v>3.6159411636604002</v>
      </c>
      <c r="K66" s="467">
        <v>0.44025760000000003</v>
      </c>
      <c r="L66" s="467">
        <v>2.80328081146784</v>
      </c>
      <c r="M66" s="467">
        <v>2.7019158266729799</v>
      </c>
      <c r="N66" s="468">
        <v>0.37345020000000001</v>
      </c>
      <c r="O66" s="465" t="s">
        <v>71</v>
      </c>
      <c r="P66" s="436" t="s">
        <v>114</v>
      </c>
      <c r="Q66" s="137" t="s">
        <v>171</v>
      </c>
      <c r="R66" s="138" t="s">
        <v>92</v>
      </c>
      <c r="S66" s="469"/>
      <c r="T66" s="470">
        <v>2.2394253180030517</v>
      </c>
      <c r="U66" s="471">
        <v>3.2707333333333333</v>
      </c>
      <c r="V66" s="472">
        <v>3.0581403434026355</v>
      </c>
      <c r="W66" s="472">
        <v>4.0250000000000001E-2</v>
      </c>
      <c r="X66" s="472">
        <v>5.8883333333333329E-2</v>
      </c>
      <c r="Y66" s="472">
        <v>1.9163166666666669</v>
      </c>
      <c r="Z66" s="472">
        <v>1.0695239772660243</v>
      </c>
      <c r="AA66" s="472">
        <v>3.3748</v>
      </c>
      <c r="AB66" s="472">
        <v>3.1850543999999998</v>
      </c>
      <c r="AC66" s="472">
        <f>AA66</f>
        <v>3.3748</v>
      </c>
      <c r="AD66" s="472">
        <f>AB66^2/AA66</f>
        <v>3.0059771041126466</v>
      </c>
      <c r="AE66" s="472">
        <f>AC66/AD66</f>
        <v>1.1226965086935445</v>
      </c>
      <c r="AF66" s="473">
        <v>27.458333333333002</v>
      </c>
      <c r="AG66" s="474">
        <v>3200.5033333333336</v>
      </c>
      <c r="AH66" s="474">
        <v>1851.27</v>
      </c>
      <c r="AI66" s="474">
        <v>2104.81</v>
      </c>
      <c r="AJ66" s="474">
        <v>1884.69</v>
      </c>
      <c r="AK66" s="474">
        <v>2147.9899999999998</v>
      </c>
      <c r="AL66" s="475">
        <f>(AK66^2-AJ66^2)/(2*AJ66^2)</f>
        <v>0.14946337073445867</v>
      </c>
      <c r="AM66" s="476"/>
      <c r="AN66" s="477">
        <v>20.351085986313596</v>
      </c>
      <c r="AO66" s="476">
        <v>14.929216856195323</v>
      </c>
      <c r="AP66" s="472">
        <v>2.2638207616756847</v>
      </c>
      <c r="AQ66" s="472">
        <v>2.6611025289950545</v>
      </c>
      <c r="AR66" s="471">
        <v>5.1306166666666675</v>
      </c>
      <c r="AS66" s="472">
        <v>4.9496086220954583</v>
      </c>
      <c r="AT66" s="472">
        <v>5.3100000000000001E-2</v>
      </c>
      <c r="AU66" s="472">
        <v>5.7816666666666669E-2</v>
      </c>
      <c r="AV66" s="472">
        <v>2.623966666666667</v>
      </c>
      <c r="AW66" s="472">
        <v>1.0365701731977706</v>
      </c>
      <c r="AX66" s="472"/>
      <c r="AY66" s="472"/>
      <c r="AZ66" s="478"/>
      <c r="BA66" s="472"/>
      <c r="BB66" s="472"/>
      <c r="BC66" s="473"/>
      <c r="BD66" s="479">
        <v>21.071039853573716</v>
      </c>
      <c r="BE66" s="474">
        <v>38.38966450068088</v>
      </c>
      <c r="BF66" s="474"/>
      <c r="BG66" s="480"/>
      <c r="BH66" s="481"/>
      <c r="BI66" s="474">
        <v>3858.8433333333337</v>
      </c>
      <c r="BJ66" s="482">
        <v>1977.6466666666665</v>
      </c>
      <c r="BK66" s="480"/>
      <c r="BL66" s="470">
        <v>2.2387260392532391</v>
      </c>
      <c r="BM66" s="471">
        <v>3.3224999999999998</v>
      </c>
      <c r="BN66" s="472">
        <v>3.1033384808126416</v>
      </c>
      <c r="BO66" s="472">
        <v>4.1966666666666666E-2</v>
      </c>
      <c r="BP66" s="472">
        <v>3.5633333333333336E-2</v>
      </c>
      <c r="BQ66" s="472">
        <v>1.7516333333333334</v>
      </c>
      <c r="BR66" s="483">
        <v>1.0706212102039119</v>
      </c>
      <c r="BS66" s="479">
        <v>3197.8866666666668</v>
      </c>
      <c r="BT66" s="474">
        <v>1877.76</v>
      </c>
      <c r="BU66" s="474">
        <v>2121.77</v>
      </c>
      <c r="BV66" s="474"/>
      <c r="BW66" s="484">
        <v>14.635704086751844</v>
      </c>
      <c r="BX66" s="472">
        <v>2.2749529714814956</v>
      </c>
      <c r="BY66" s="472">
        <v>2.6649935399144233</v>
      </c>
      <c r="BZ66" s="471">
        <v>4.1340166666666667</v>
      </c>
      <c r="CA66" s="472">
        <v>4.0666599570232345</v>
      </c>
      <c r="CB66" s="472">
        <v>8.3100000000000007E-2</v>
      </c>
      <c r="CC66" s="472">
        <v>6.8183333333333332E-2</v>
      </c>
      <c r="CD66" s="472">
        <v>1.8537166666666665</v>
      </c>
      <c r="CE66" s="483">
        <v>1.016563152649905</v>
      </c>
      <c r="CF66" s="479">
        <v>3920.4633333333331</v>
      </c>
      <c r="CG66" s="482">
        <v>2018.8100000000002</v>
      </c>
      <c r="CH66" s="485">
        <v>2078.85</v>
      </c>
      <c r="CI66" s="485">
        <v>2277.9899999999998</v>
      </c>
      <c r="CJ66" s="486">
        <f>(CI66^2-CH66^2)/(2*CH66^2)</f>
        <v>0.10038152997522834</v>
      </c>
      <c r="CK66" s="487">
        <v>2026.5092879256965</v>
      </c>
      <c r="CL66" s="487">
        <v>2135.6035889070145</v>
      </c>
      <c r="CM66" s="475">
        <f>(CL66^2-CK66^2)/(2*CK66^2)</f>
        <v>5.5282633745732015E-2</v>
      </c>
      <c r="CN66" s="464"/>
      <c r="CO66" s="488"/>
      <c r="CP66" s="489"/>
      <c r="CQ66" s="490"/>
      <c r="CR66" s="489"/>
      <c r="CS66" s="490"/>
      <c r="CT66" s="491"/>
      <c r="CU66" s="490"/>
      <c r="CV66" s="489"/>
      <c r="CW66" s="490"/>
      <c r="CX66" s="489"/>
      <c r="CY66" s="490"/>
      <c r="CZ66" s="489"/>
      <c r="DA66" s="490"/>
      <c r="DB66" s="489"/>
      <c r="DC66" s="490"/>
      <c r="DD66" s="489"/>
      <c r="DE66" s="490"/>
      <c r="DF66" s="492"/>
      <c r="DG66" s="460"/>
      <c r="DH66" s="460"/>
    </row>
    <row r="68" spans="1:112">
      <c r="A68" s="134"/>
      <c r="B68" t="s">
        <v>225</v>
      </c>
      <c r="AG68" s="18">
        <f>STDEV(AG12:AG66)</f>
        <v>457.9863319970629</v>
      </c>
      <c r="AI68" s="18">
        <f t="shared" ref="AI68" si="1">STDEV(AI12:AI66)</f>
        <v>324.31048325478685</v>
      </c>
      <c r="AN68">
        <f>STDEV(AN12:AN66)</f>
        <v>4.4265602447091856</v>
      </c>
      <c r="AQ68">
        <f>STDEV(AO12:AO66)</f>
        <v>3.3129707545456397</v>
      </c>
      <c r="BI68" s="18">
        <f>STDEV(BJ12:BJ66)</f>
        <v>252.17251895561418</v>
      </c>
      <c r="BJ68">
        <f>BI68/1000</f>
        <v>0.25217251895561416</v>
      </c>
      <c r="BW68">
        <f>STDEV(BW12:BW66)</f>
        <v>3.4084776715553473</v>
      </c>
      <c r="CF68" s="18">
        <f>STDEV(CF12:CF66)</f>
        <v>440.83420167360617</v>
      </c>
      <c r="CG68" s="18">
        <f>STDEV(CG12:CG66)</f>
        <v>279.66791748347509</v>
      </c>
    </row>
    <row r="70" spans="1:112">
      <c r="A70" t="s">
        <v>227</v>
      </c>
      <c r="B70">
        <f>CORREL(AO14:AO66,BQ14:BQ66)</f>
        <v>-0.76481801565951435</v>
      </c>
    </row>
    <row r="71" spans="1:112">
      <c r="A71" t="s">
        <v>228</v>
      </c>
      <c r="B71">
        <f>CORREL(AO14:AO66,AV14:AV66)</f>
        <v>0.49047088210581968</v>
      </c>
    </row>
    <row r="72" spans="1:112">
      <c r="A72" t="s">
        <v>229</v>
      </c>
      <c r="B72">
        <f>CORREL(AO14:AO66,CD14:CD66)</f>
        <v>-0.29798860918072728</v>
      </c>
    </row>
    <row r="73" spans="1:112">
      <c r="B73">
        <f>CORREL(AO12:AO66,AP12:AP66)</f>
        <v>-0.97848533501031043</v>
      </c>
    </row>
    <row r="75" spans="1:112">
      <c r="B75">
        <v>0.60691502809067843</v>
      </c>
    </row>
    <row r="76" spans="1:112">
      <c r="B76">
        <v>0.67922881870823526</v>
      </c>
    </row>
    <row r="77" spans="1:112">
      <c r="B77">
        <v>0.95865362323912595</v>
      </c>
    </row>
    <row r="78" spans="1:112">
      <c r="B78">
        <v>0.7565268797958915</v>
      </c>
    </row>
  </sheetData>
  <mergeCells count="35">
    <mergeCell ref="B5:B66"/>
    <mergeCell ref="C5:C7"/>
    <mergeCell ref="C8:C38"/>
    <mergeCell ref="C39:C63"/>
    <mergeCell ref="C64:C66"/>
    <mergeCell ref="BD3:BH3"/>
    <mergeCell ref="BI3:BJ3"/>
    <mergeCell ref="BM3:BR3"/>
    <mergeCell ref="DE3:DF3"/>
    <mergeCell ref="DH3:DI3"/>
    <mergeCell ref="CS3:CT3"/>
    <mergeCell ref="CU3:CV3"/>
    <mergeCell ref="CW3:CX3"/>
    <mergeCell ref="CY3:CZ3"/>
    <mergeCell ref="DA3:DB3"/>
    <mergeCell ref="DC3:DD3"/>
    <mergeCell ref="BS3:BU3"/>
    <mergeCell ref="BW3:BY3"/>
    <mergeCell ref="BZ3:CE3"/>
    <mergeCell ref="A1:N1"/>
    <mergeCell ref="P1:DF1"/>
    <mergeCell ref="A2:N3"/>
    <mergeCell ref="P2:R3"/>
    <mergeCell ref="T2:AL2"/>
    <mergeCell ref="AN2:BJ2"/>
    <mergeCell ref="BL2:BU2"/>
    <mergeCell ref="BW2:CM2"/>
    <mergeCell ref="CO2:DF2"/>
    <mergeCell ref="U3:AF3"/>
    <mergeCell ref="CF3:CM3"/>
    <mergeCell ref="CO3:CP3"/>
    <mergeCell ref="CQ3:CR3"/>
    <mergeCell ref="AG3:AL3"/>
    <mergeCell ref="AN3:AQ3"/>
    <mergeCell ref="AR3:BC3"/>
  </mergeCells>
  <pageMargins left="0.7" right="0.7" top="0.75" bottom="0.75" header="0.3" footer="0.3"/>
  <pageSetup orientation="portrait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FF8AAE-DA8C-8D41-AA60-A66BD270E3DB}">
  <dimension ref="A1:DY78"/>
  <sheetViews>
    <sheetView zoomScaleNormal="60" workbookViewId="0">
      <pane xSplit="1" topLeftCell="B1" activePane="topRight" state="frozen"/>
      <selection pane="topRight" activeCell="BZ68" sqref="BZ68:CE68"/>
    </sheetView>
  </sheetViews>
  <sheetFormatPr baseColWidth="10" defaultColWidth="8.83203125" defaultRowHeight="15"/>
  <cols>
    <col min="3" max="3" width="11.83203125" customWidth="1"/>
    <col min="4" max="4" width="13.5" customWidth="1"/>
    <col min="16" max="16" width="11.5" customWidth="1"/>
    <col min="17" max="17" width="39.5" customWidth="1"/>
    <col min="18" max="18" width="13" customWidth="1"/>
    <col min="32" max="32" width="11.1640625" customWidth="1"/>
    <col min="33" max="35" width="8.83203125" style="18"/>
    <col min="38" max="38" width="12.6640625" customWidth="1"/>
    <col min="41" max="41" width="9.5" customWidth="1"/>
    <col min="42" max="42" width="8.83203125" style="19"/>
    <col min="55" max="55" width="10.1640625" customWidth="1"/>
    <col min="61" max="61" width="8.83203125" style="18"/>
    <col min="75" max="75" width="10.6640625" customWidth="1"/>
    <col min="79" max="85" width="8.83203125" style="18"/>
    <col min="86" max="86" width="11.33203125" customWidth="1"/>
    <col min="87" max="87" width="11.5" customWidth="1"/>
    <col min="88" max="88" width="13.83203125" customWidth="1"/>
    <col min="89" max="89" width="11.33203125" customWidth="1"/>
    <col min="90" max="90" width="11.1640625" customWidth="1"/>
    <col min="91" max="91" width="14.6640625" customWidth="1"/>
    <col min="123" max="123" width="12.6640625" bestFit="1" customWidth="1"/>
    <col min="129" max="129" width="12.6640625" bestFit="1" customWidth="1"/>
  </cols>
  <sheetData>
    <row r="1" spans="1:129" ht="20" thickBot="1">
      <c r="A1" s="966" t="s">
        <v>159</v>
      </c>
      <c r="B1" s="967"/>
      <c r="C1" s="967"/>
      <c r="D1" s="967"/>
      <c r="E1" s="967"/>
      <c r="F1" s="967"/>
      <c r="G1" s="967"/>
      <c r="H1" s="967"/>
      <c r="I1" s="967"/>
      <c r="J1" s="967"/>
      <c r="K1" s="967"/>
      <c r="L1" s="967"/>
      <c r="M1" s="967"/>
      <c r="N1" s="968"/>
      <c r="P1" s="966" t="s">
        <v>160</v>
      </c>
      <c r="Q1" s="967"/>
      <c r="R1" s="967"/>
      <c r="S1" s="967"/>
      <c r="T1" s="967"/>
      <c r="U1" s="967"/>
      <c r="V1" s="967"/>
      <c r="W1" s="967"/>
      <c r="X1" s="967"/>
      <c r="Y1" s="967"/>
      <c r="Z1" s="967"/>
      <c r="AA1" s="967"/>
      <c r="AB1" s="967"/>
      <c r="AC1" s="967"/>
      <c r="AD1" s="967"/>
      <c r="AE1" s="967"/>
      <c r="AF1" s="967"/>
      <c r="AG1" s="967"/>
      <c r="AH1" s="967"/>
      <c r="AI1" s="967"/>
      <c r="AJ1" s="967"/>
      <c r="AK1" s="967"/>
      <c r="AL1" s="967"/>
      <c r="AM1" s="967"/>
      <c r="AN1" s="967"/>
      <c r="AO1" s="967"/>
      <c r="AP1" s="967"/>
      <c r="AQ1" s="967"/>
      <c r="AR1" s="967"/>
      <c r="AS1" s="967"/>
      <c r="AT1" s="967"/>
      <c r="AU1" s="967"/>
      <c r="AV1" s="967"/>
      <c r="AW1" s="967"/>
      <c r="AX1" s="967"/>
      <c r="AY1" s="967"/>
      <c r="AZ1" s="967"/>
      <c r="BA1" s="967"/>
      <c r="BB1" s="967"/>
      <c r="BC1" s="967"/>
      <c r="BD1" s="967"/>
      <c r="BE1" s="967"/>
      <c r="BF1" s="967"/>
      <c r="BG1" s="967"/>
      <c r="BH1" s="967"/>
      <c r="BI1" s="967"/>
      <c r="BJ1" s="967"/>
      <c r="BK1" s="967"/>
      <c r="BL1" s="967"/>
      <c r="BM1" s="967"/>
      <c r="BN1" s="967"/>
      <c r="BO1" s="967"/>
      <c r="BP1" s="967"/>
      <c r="BQ1" s="967"/>
      <c r="BR1" s="967"/>
      <c r="BS1" s="967"/>
      <c r="BT1" s="967"/>
      <c r="BU1" s="967"/>
      <c r="BV1" s="967"/>
      <c r="BW1" s="967"/>
      <c r="BX1" s="967"/>
      <c r="BY1" s="967"/>
      <c r="BZ1" s="967"/>
      <c r="CA1" s="967"/>
      <c r="CB1" s="967"/>
      <c r="CC1" s="967"/>
      <c r="CD1" s="967"/>
      <c r="CE1" s="967"/>
      <c r="CF1" s="967"/>
      <c r="CG1" s="967"/>
      <c r="CH1" s="967"/>
      <c r="CI1" s="967"/>
      <c r="CJ1" s="967"/>
      <c r="CK1" s="967"/>
      <c r="CL1" s="967"/>
      <c r="CM1" s="967"/>
      <c r="CN1" s="967"/>
      <c r="CO1" s="967"/>
      <c r="CP1" s="967"/>
      <c r="CQ1" s="967"/>
      <c r="CR1" s="967"/>
      <c r="CS1" s="967"/>
      <c r="CT1" s="967"/>
      <c r="CU1" s="967"/>
      <c r="CV1" s="967"/>
      <c r="CW1" s="967"/>
      <c r="CX1" s="967"/>
      <c r="CY1" s="967"/>
      <c r="CZ1" s="967"/>
      <c r="DA1" s="967"/>
      <c r="DB1" s="967"/>
      <c r="DC1" s="967"/>
      <c r="DD1" s="967"/>
      <c r="DE1" s="967"/>
      <c r="DF1" s="968"/>
    </row>
    <row r="2" spans="1:129" ht="22" customHeight="1">
      <c r="A2" s="969" t="s">
        <v>0</v>
      </c>
      <c r="B2" s="969"/>
      <c r="C2" s="969"/>
      <c r="D2" s="969"/>
      <c r="E2" s="969"/>
      <c r="F2" s="969"/>
      <c r="G2" s="969"/>
      <c r="H2" s="969"/>
      <c r="I2" s="969"/>
      <c r="J2" s="969"/>
      <c r="K2" s="969"/>
      <c r="L2" s="969"/>
      <c r="M2" s="969"/>
      <c r="N2" s="970"/>
      <c r="P2" s="973" t="s">
        <v>162</v>
      </c>
      <c r="Q2" s="974"/>
      <c r="R2" s="975"/>
      <c r="S2" s="78"/>
      <c r="T2" s="981" t="s">
        <v>122</v>
      </c>
      <c r="U2" s="982"/>
      <c r="V2" s="982"/>
      <c r="W2" s="982"/>
      <c r="X2" s="982"/>
      <c r="Y2" s="982"/>
      <c r="Z2" s="982"/>
      <c r="AA2" s="982"/>
      <c r="AB2" s="982"/>
      <c r="AC2" s="982"/>
      <c r="AD2" s="982"/>
      <c r="AE2" s="982"/>
      <c r="AF2" s="982"/>
      <c r="AG2" s="982"/>
      <c r="AH2" s="982"/>
      <c r="AI2" s="982"/>
      <c r="AJ2" s="982"/>
      <c r="AK2" s="982"/>
      <c r="AL2" s="983"/>
      <c r="AN2" s="981" t="s">
        <v>123</v>
      </c>
      <c r="AO2" s="982"/>
      <c r="AP2" s="982"/>
      <c r="AQ2" s="982"/>
      <c r="AR2" s="982"/>
      <c r="AS2" s="982"/>
      <c r="AT2" s="982"/>
      <c r="AU2" s="982"/>
      <c r="AV2" s="982"/>
      <c r="AW2" s="982"/>
      <c r="AX2" s="982"/>
      <c r="AY2" s="982"/>
      <c r="AZ2" s="982"/>
      <c r="BA2" s="982"/>
      <c r="BB2" s="982"/>
      <c r="BC2" s="982"/>
      <c r="BD2" s="982"/>
      <c r="BE2" s="982"/>
      <c r="BF2" s="982"/>
      <c r="BG2" s="982"/>
      <c r="BH2" s="982"/>
      <c r="BI2" s="982"/>
      <c r="BJ2" s="982"/>
      <c r="BL2" s="981" t="s">
        <v>124</v>
      </c>
      <c r="BM2" s="982"/>
      <c r="BN2" s="982"/>
      <c r="BO2" s="982"/>
      <c r="BP2" s="982"/>
      <c r="BQ2" s="982"/>
      <c r="BR2" s="982"/>
      <c r="BS2" s="982"/>
      <c r="BT2" s="982"/>
      <c r="BU2" s="982"/>
      <c r="BW2" s="997" t="s">
        <v>125</v>
      </c>
      <c r="BX2" s="998"/>
      <c r="BY2" s="998"/>
      <c r="BZ2" s="998"/>
      <c r="CA2" s="998"/>
      <c r="CB2" s="998"/>
      <c r="CC2" s="998"/>
      <c r="CD2" s="998"/>
      <c r="CE2" s="998"/>
      <c r="CF2" s="998"/>
      <c r="CG2" s="998"/>
      <c r="CH2" s="998"/>
      <c r="CI2" s="998"/>
      <c r="CJ2" s="998"/>
      <c r="CK2" s="998"/>
      <c r="CL2" s="998"/>
      <c r="CM2" s="999"/>
      <c r="CO2" s="989" t="s">
        <v>222</v>
      </c>
      <c r="CP2" s="990"/>
      <c r="CQ2" s="990"/>
      <c r="CR2" s="990"/>
      <c r="CS2" s="990"/>
      <c r="CT2" s="990"/>
      <c r="CU2" s="990"/>
      <c r="CV2" s="990"/>
      <c r="CW2" s="990"/>
      <c r="CX2" s="990"/>
      <c r="CY2" s="990"/>
      <c r="CZ2" s="990"/>
      <c r="DA2" s="990"/>
      <c r="DB2" s="990"/>
      <c r="DC2" s="990"/>
      <c r="DD2" s="990"/>
      <c r="DE2" s="990"/>
      <c r="DF2" s="991"/>
    </row>
    <row r="3" spans="1:129" ht="17" customHeight="1" thickBot="1">
      <c r="A3" s="971"/>
      <c r="B3" s="971"/>
      <c r="C3" s="971"/>
      <c r="D3" s="971"/>
      <c r="E3" s="971"/>
      <c r="F3" s="971"/>
      <c r="G3" s="971"/>
      <c r="H3" s="971"/>
      <c r="I3" s="971"/>
      <c r="J3" s="971"/>
      <c r="K3" s="971"/>
      <c r="L3" s="971"/>
      <c r="M3" s="971"/>
      <c r="N3" s="972"/>
      <c r="P3" s="976"/>
      <c r="Q3" s="977"/>
      <c r="R3" s="978"/>
      <c r="S3">
        <f>STDEV(W12:X66)</f>
        <v>3.2739908267353228E-2</v>
      </c>
      <c r="T3" s="36" t="s">
        <v>166</v>
      </c>
      <c r="U3" s="980" t="s">
        <v>126</v>
      </c>
      <c r="V3" s="980"/>
      <c r="W3" s="980"/>
      <c r="X3" s="980"/>
      <c r="Y3" s="980"/>
      <c r="Z3" s="980"/>
      <c r="AA3" s="980"/>
      <c r="AB3" s="980"/>
      <c r="AC3" s="980"/>
      <c r="AD3" s="980"/>
      <c r="AE3" s="980"/>
      <c r="AF3" s="980"/>
      <c r="AG3" s="984" t="s">
        <v>127</v>
      </c>
      <c r="AH3" s="979"/>
      <c r="AI3" s="979"/>
      <c r="AJ3" s="979"/>
      <c r="AK3" s="979"/>
      <c r="AL3" s="985"/>
      <c r="AN3" s="986" t="s">
        <v>165</v>
      </c>
      <c r="AO3" s="987"/>
      <c r="AP3" s="987"/>
      <c r="AQ3" s="987"/>
      <c r="AR3" s="980" t="s">
        <v>126</v>
      </c>
      <c r="AS3" s="980"/>
      <c r="AT3" s="980"/>
      <c r="AU3" s="980"/>
      <c r="AV3" s="980"/>
      <c r="AW3" s="980"/>
      <c r="AX3" s="980"/>
      <c r="AY3" s="980"/>
      <c r="AZ3" s="980"/>
      <c r="BA3" s="980"/>
      <c r="BB3" s="980"/>
      <c r="BC3" s="980"/>
      <c r="BD3" s="988" t="s">
        <v>128</v>
      </c>
      <c r="BE3" s="988"/>
      <c r="BF3" s="988"/>
      <c r="BG3" s="988"/>
      <c r="BH3" s="988"/>
      <c r="BI3" s="984" t="s">
        <v>127</v>
      </c>
      <c r="BJ3" s="979"/>
      <c r="BL3" s="36" t="s">
        <v>166</v>
      </c>
      <c r="BM3" s="980" t="s">
        <v>126</v>
      </c>
      <c r="BN3" s="980"/>
      <c r="BO3" s="980"/>
      <c r="BP3" s="980"/>
      <c r="BQ3" s="980"/>
      <c r="BR3" s="980"/>
      <c r="BS3" s="979" t="s">
        <v>127</v>
      </c>
      <c r="BT3" s="979"/>
      <c r="BU3" s="979"/>
      <c r="BW3" s="986" t="s">
        <v>165</v>
      </c>
      <c r="BX3" s="987"/>
      <c r="BY3" s="987"/>
      <c r="BZ3" s="980" t="s">
        <v>126</v>
      </c>
      <c r="CA3" s="980"/>
      <c r="CB3" s="980"/>
      <c r="CC3" s="980"/>
      <c r="CD3" s="980"/>
      <c r="CE3" s="980"/>
      <c r="CF3" s="979" t="s">
        <v>129</v>
      </c>
      <c r="CG3" s="979"/>
      <c r="CH3" s="979"/>
      <c r="CI3" s="979"/>
      <c r="CJ3" s="979"/>
      <c r="CK3" s="979"/>
      <c r="CL3" s="979"/>
      <c r="CM3" s="985"/>
      <c r="CO3" s="995" t="s">
        <v>212</v>
      </c>
      <c r="CP3" s="996"/>
      <c r="CQ3" s="993" t="s">
        <v>213</v>
      </c>
      <c r="CR3" s="993"/>
      <c r="CS3" s="993" t="s">
        <v>214</v>
      </c>
      <c r="CT3" s="993"/>
      <c r="CU3" s="992" t="s">
        <v>132</v>
      </c>
      <c r="CV3" s="992"/>
      <c r="CW3" s="992" t="s">
        <v>215</v>
      </c>
      <c r="CX3" s="992"/>
      <c r="CY3" s="992" t="s">
        <v>216</v>
      </c>
      <c r="CZ3" s="992"/>
      <c r="DA3" s="992" t="s">
        <v>217</v>
      </c>
      <c r="DB3" s="992"/>
      <c r="DC3" s="993" t="s">
        <v>220</v>
      </c>
      <c r="DD3" s="993"/>
      <c r="DE3" s="993" t="s">
        <v>219</v>
      </c>
      <c r="DF3" s="994"/>
      <c r="DG3" s="114"/>
      <c r="DH3" s="1000" t="s">
        <v>226</v>
      </c>
      <c r="DI3" s="1000"/>
      <c r="DJ3" s="113"/>
      <c r="DK3" s="113"/>
    </row>
    <row r="4" spans="1:129" ht="84" thickBot="1">
      <c r="A4" s="82" t="s">
        <v>5</v>
      </c>
      <c r="B4" s="82" t="s">
        <v>2</v>
      </c>
      <c r="C4" s="82" t="s">
        <v>3</v>
      </c>
      <c r="D4" s="82" t="s">
        <v>4</v>
      </c>
      <c r="E4" s="82" t="s">
        <v>5</v>
      </c>
      <c r="F4" s="83" t="s">
        <v>6</v>
      </c>
      <c r="G4" s="139" t="s">
        <v>7</v>
      </c>
      <c r="H4" s="139" t="s">
        <v>8</v>
      </c>
      <c r="I4" s="139" t="s">
        <v>9</v>
      </c>
      <c r="J4" s="140" t="s">
        <v>10</v>
      </c>
      <c r="K4" s="140" t="s">
        <v>11</v>
      </c>
      <c r="L4" s="140" t="s">
        <v>12</v>
      </c>
      <c r="M4" s="140" t="s">
        <v>13</v>
      </c>
      <c r="N4" s="141" t="s">
        <v>14</v>
      </c>
      <c r="O4" s="142"/>
      <c r="P4" s="143" t="s">
        <v>207</v>
      </c>
      <c r="Q4" s="87" t="s">
        <v>204</v>
      </c>
      <c r="R4" s="89" t="s">
        <v>206</v>
      </c>
      <c r="S4" s="144"/>
      <c r="T4" s="145" t="s">
        <v>224</v>
      </c>
      <c r="U4" s="146" t="s">
        <v>130</v>
      </c>
      <c r="V4" s="146" t="s">
        <v>131</v>
      </c>
      <c r="W4" s="146" t="s">
        <v>144</v>
      </c>
      <c r="X4" s="146" t="s">
        <v>145</v>
      </c>
      <c r="Y4" s="146" t="s">
        <v>133</v>
      </c>
      <c r="Z4" s="146" t="s">
        <v>132</v>
      </c>
      <c r="AA4" s="146" t="s">
        <v>148</v>
      </c>
      <c r="AB4" s="146" t="s">
        <v>149</v>
      </c>
      <c r="AC4" s="146" t="s">
        <v>208</v>
      </c>
      <c r="AD4" s="146" t="s">
        <v>209</v>
      </c>
      <c r="AE4" s="146" t="s">
        <v>210</v>
      </c>
      <c r="AF4" s="146" t="s">
        <v>211</v>
      </c>
      <c r="AG4" s="147" t="s">
        <v>146</v>
      </c>
      <c r="AH4" s="148" t="s">
        <v>151</v>
      </c>
      <c r="AI4" s="148" t="s">
        <v>152</v>
      </c>
      <c r="AJ4" s="149" t="s">
        <v>139</v>
      </c>
      <c r="AK4" s="149" t="s">
        <v>140</v>
      </c>
      <c r="AL4" s="150" t="s">
        <v>141</v>
      </c>
      <c r="AM4" s="144"/>
      <c r="AN4" s="151" t="s">
        <v>157</v>
      </c>
      <c r="AO4" s="145" t="s">
        <v>158</v>
      </c>
      <c r="AP4" s="145" t="s">
        <v>224</v>
      </c>
      <c r="AQ4" s="145" t="s">
        <v>138</v>
      </c>
      <c r="AR4" s="146" t="s">
        <v>130</v>
      </c>
      <c r="AS4" s="146" t="s">
        <v>131</v>
      </c>
      <c r="AT4" s="146" t="s">
        <v>144</v>
      </c>
      <c r="AU4" s="146" t="s">
        <v>145</v>
      </c>
      <c r="AV4" s="146" t="s">
        <v>133</v>
      </c>
      <c r="AW4" s="146" t="s">
        <v>132</v>
      </c>
      <c r="AX4" s="146" t="s">
        <v>148</v>
      </c>
      <c r="AY4" s="146" t="s">
        <v>149</v>
      </c>
      <c r="AZ4" s="146" t="s">
        <v>208</v>
      </c>
      <c r="BA4" s="146" t="s">
        <v>209</v>
      </c>
      <c r="BB4" s="146" t="s">
        <v>210</v>
      </c>
      <c r="BC4" s="146" t="s">
        <v>211</v>
      </c>
      <c r="BD4" s="152" t="s">
        <v>136</v>
      </c>
      <c r="BE4" s="153" t="s">
        <v>134</v>
      </c>
      <c r="BF4" s="153" t="s">
        <v>135</v>
      </c>
      <c r="BG4" s="153" t="s">
        <v>137</v>
      </c>
      <c r="BH4" s="153" t="s">
        <v>147</v>
      </c>
      <c r="BI4" s="147" t="s">
        <v>146</v>
      </c>
      <c r="BJ4" s="149" t="s">
        <v>150</v>
      </c>
      <c r="BK4" s="154"/>
      <c r="BL4" s="145" t="s">
        <v>224</v>
      </c>
      <c r="BM4" s="146" t="s">
        <v>130</v>
      </c>
      <c r="BN4" s="146" t="s">
        <v>131</v>
      </c>
      <c r="BO4" s="146" t="s">
        <v>144</v>
      </c>
      <c r="BP4" s="146" t="s">
        <v>145</v>
      </c>
      <c r="BQ4" s="146" t="s">
        <v>133</v>
      </c>
      <c r="BR4" s="146" t="s">
        <v>132</v>
      </c>
      <c r="BS4" s="149" t="s">
        <v>146</v>
      </c>
      <c r="BT4" s="148" t="s">
        <v>151</v>
      </c>
      <c r="BU4" s="148" t="s">
        <v>152</v>
      </c>
      <c r="BV4" s="155"/>
      <c r="BW4" s="156" t="s">
        <v>223</v>
      </c>
      <c r="BX4" s="145" t="s">
        <v>224</v>
      </c>
      <c r="BY4" s="145" t="s">
        <v>138</v>
      </c>
      <c r="BZ4" s="146" t="s">
        <v>130</v>
      </c>
      <c r="CA4" s="146" t="s">
        <v>131</v>
      </c>
      <c r="CB4" s="146" t="s">
        <v>144</v>
      </c>
      <c r="CC4" s="146" t="s">
        <v>145</v>
      </c>
      <c r="CD4" s="146" t="s">
        <v>133</v>
      </c>
      <c r="CE4" s="146" t="s">
        <v>132</v>
      </c>
      <c r="CF4" s="149" t="s">
        <v>146</v>
      </c>
      <c r="CG4" s="149" t="s">
        <v>150</v>
      </c>
      <c r="CH4" s="149" t="s">
        <v>153</v>
      </c>
      <c r="CI4" s="149" t="s">
        <v>154</v>
      </c>
      <c r="CJ4" s="149" t="s">
        <v>155</v>
      </c>
      <c r="CK4" s="149" t="s">
        <v>142</v>
      </c>
      <c r="CL4" s="149" t="s">
        <v>143</v>
      </c>
      <c r="CM4" s="150" t="s">
        <v>156</v>
      </c>
      <c r="CO4" s="157" t="s">
        <v>221</v>
      </c>
      <c r="CP4" s="158" t="s">
        <v>218</v>
      </c>
      <c r="CQ4" s="158" t="s">
        <v>221</v>
      </c>
      <c r="CR4" s="158" t="s">
        <v>218</v>
      </c>
      <c r="CS4" s="158" t="s">
        <v>221</v>
      </c>
      <c r="CT4" s="158" t="s">
        <v>218</v>
      </c>
      <c r="CU4" s="158" t="s">
        <v>221</v>
      </c>
      <c r="CV4" s="158" t="s">
        <v>218</v>
      </c>
      <c r="CW4" s="158" t="s">
        <v>221</v>
      </c>
      <c r="CX4" s="158" t="s">
        <v>218</v>
      </c>
      <c r="CY4" s="158" t="s">
        <v>221</v>
      </c>
      <c r="CZ4" s="158" t="s">
        <v>218</v>
      </c>
      <c r="DA4" s="158" t="s">
        <v>221</v>
      </c>
      <c r="DB4" s="158" t="s">
        <v>218</v>
      </c>
      <c r="DC4" s="158" t="s">
        <v>221</v>
      </c>
      <c r="DD4" s="158" t="s">
        <v>218</v>
      </c>
      <c r="DE4" s="158" t="s">
        <v>221</v>
      </c>
      <c r="DF4" s="159" t="s">
        <v>218</v>
      </c>
      <c r="DG4" s="114"/>
      <c r="DH4" s="114"/>
      <c r="DK4" s="89" t="s">
        <v>206</v>
      </c>
      <c r="DL4" s="145" t="s">
        <v>158</v>
      </c>
      <c r="DM4" s="498"/>
      <c r="DN4" s="498"/>
      <c r="DO4" s="13" t="s">
        <v>94</v>
      </c>
      <c r="DQ4" s="496" t="s">
        <v>232</v>
      </c>
      <c r="DR4" s="497" t="s">
        <v>234</v>
      </c>
      <c r="DS4" s="497" t="s">
        <v>233</v>
      </c>
      <c r="DU4" s="13" t="s">
        <v>96</v>
      </c>
      <c r="DW4" s="496" t="s">
        <v>232</v>
      </c>
      <c r="DX4" s="497" t="s">
        <v>234</v>
      </c>
      <c r="DY4" s="497" t="s">
        <v>233</v>
      </c>
    </row>
    <row r="5" spans="1:129" s="183" customFormat="1" ht="16" thickBot="1">
      <c r="A5" s="160" t="s">
        <v>18</v>
      </c>
      <c r="B5" s="957" t="s">
        <v>15</v>
      </c>
      <c r="C5" s="960" t="s">
        <v>16</v>
      </c>
      <c r="D5" s="161" t="s">
        <v>17</v>
      </c>
      <c r="E5" s="161" t="s">
        <v>18</v>
      </c>
      <c r="F5" s="162">
        <v>279.73</v>
      </c>
      <c r="G5" s="163">
        <v>25.530000686645501</v>
      </c>
      <c r="H5" s="163">
        <v>28.659999847412099</v>
      </c>
      <c r="I5" s="163">
        <v>37.650001525878899</v>
      </c>
      <c r="J5" s="163">
        <v>1.7681195487614101</v>
      </c>
      <c r="K5" s="163">
        <v>1.710272</v>
      </c>
      <c r="L5" s="163">
        <v>2.6141283378616902</v>
      </c>
      <c r="M5" s="163">
        <v>2.5679074236902499</v>
      </c>
      <c r="N5" s="164">
        <v>1.6486879999999999</v>
      </c>
      <c r="O5" s="161" t="s">
        <v>18</v>
      </c>
      <c r="P5" s="165" t="s">
        <v>167</v>
      </c>
      <c r="Q5" s="166" t="s">
        <v>174</v>
      </c>
      <c r="R5" s="167" t="s">
        <v>20</v>
      </c>
      <c r="S5" s="1017">
        <f>COUNT(T5:T7)</f>
        <v>3</v>
      </c>
      <c r="T5" s="169">
        <v>2.5107133114785967</v>
      </c>
      <c r="U5" s="170">
        <v>1.5110333333333335</v>
      </c>
      <c r="V5" s="171">
        <v>1.4744275690513546</v>
      </c>
      <c r="W5" s="171">
        <v>6.2283333333333336E-2</v>
      </c>
      <c r="X5" s="171">
        <v>5.4933333333333334E-2</v>
      </c>
      <c r="Y5" s="171">
        <v>2.0619000000000001</v>
      </c>
      <c r="Z5" s="171">
        <v>1.0248490526247582</v>
      </c>
      <c r="AA5" s="171">
        <v>1.5110969999999999</v>
      </c>
      <c r="AB5" s="171">
        <v>1.488599</v>
      </c>
      <c r="AC5" s="171">
        <f>AA5</f>
        <v>1.5110969999999999</v>
      </c>
      <c r="AD5" s="171">
        <f>AB5^2/AA5</f>
        <v>1.4664359619541303</v>
      </c>
      <c r="AE5" s="171">
        <f>AC5/AD5</f>
        <v>1.0304554983678631</v>
      </c>
      <c r="AF5" s="172">
        <v>27.375</v>
      </c>
      <c r="AG5" s="173">
        <v>4528.583333333333</v>
      </c>
      <c r="AH5" s="173">
        <v>2411.3000000000002</v>
      </c>
      <c r="AI5" s="173">
        <v>2943.22</v>
      </c>
      <c r="AJ5" s="173">
        <v>2445.3649999999998</v>
      </c>
      <c r="AK5" s="173">
        <v>2927.62</v>
      </c>
      <c r="AL5" s="174">
        <f>(AK5^2-AJ5^2)/(2*AJ5^2)</f>
        <v>0.2166581286398632</v>
      </c>
      <c r="AM5" s="175"/>
      <c r="AN5" s="176">
        <v>3.7037037037037033</v>
      </c>
      <c r="AO5" s="171">
        <v>9.7999793438220664</v>
      </c>
      <c r="AP5" s="171">
        <v>2.5025028915273899</v>
      </c>
      <c r="AQ5" s="171">
        <v>2.7743928142393277</v>
      </c>
      <c r="AR5" s="170">
        <v>1.7220999999999997</v>
      </c>
      <c r="AS5" s="171">
        <v>1.68668398466988</v>
      </c>
      <c r="AT5" s="171">
        <v>6.7266666666666669E-2</v>
      </c>
      <c r="AU5" s="171">
        <v>6.8599999999999994E-2</v>
      </c>
      <c r="AV5" s="171">
        <v>2.5797833333333333</v>
      </c>
      <c r="AW5" s="171">
        <v>1.0209974219545646</v>
      </c>
      <c r="AX5" s="171"/>
      <c r="AY5" s="171"/>
      <c r="AZ5" s="171"/>
      <c r="BA5" s="171"/>
      <c r="BB5" s="171"/>
      <c r="BC5" s="177"/>
      <c r="BD5" s="178">
        <v>20.216516014082579</v>
      </c>
      <c r="BE5" s="173">
        <v>36.832793851018344</v>
      </c>
      <c r="BF5" s="179">
        <v>0.54887272727272729</v>
      </c>
      <c r="BG5" s="173">
        <v>22.555000000000003</v>
      </c>
      <c r="BH5" s="180">
        <v>10.5</v>
      </c>
      <c r="BI5" s="173">
        <v>4783.8633333333337</v>
      </c>
      <c r="BJ5" s="181">
        <v>2605.8866666666668</v>
      </c>
      <c r="BK5" s="173"/>
      <c r="BL5" s="169">
        <v>2.4762246114795263</v>
      </c>
      <c r="BM5" s="170">
        <v>1.4857</v>
      </c>
      <c r="BN5" s="171">
        <v>1.4125239432590693</v>
      </c>
      <c r="BO5" s="171">
        <v>6.1333333333333337E-2</v>
      </c>
      <c r="BP5" s="171">
        <v>6.3600000000000004E-2</v>
      </c>
      <c r="BQ5" s="171">
        <v>2.0644499999999999</v>
      </c>
      <c r="BR5" s="177">
        <v>1.0518051797211267</v>
      </c>
      <c r="BS5" s="178">
        <v>4125.8033333333333</v>
      </c>
      <c r="BT5" s="173">
        <v>2042.02</v>
      </c>
      <c r="BU5" s="173">
        <v>2431.94</v>
      </c>
      <c r="BV5" s="173"/>
      <c r="BW5" s="182">
        <v>11.52578599618638</v>
      </c>
      <c r="BX5" s="171">
        <v>2.4991008673673019</v>
      </c>
      <c r="BY5" s="171">
        <v>2.8246658029192324</v>
      </c>
      <c r="BZ5" s="170">
        <v>1.6682999999999997</v>
      </c>
      <c r="CA5" s="171">
        <v>1.5488836941464035</v>
      </c>
      <c r="CB5" s="171">
        <v>5.5649999999999998E-2</v>
      </c>
      <c r="CC5" s="171">
        <v>6.9949999999999998E-2</v>
      </c>
      <c r="CD5" s="171">
        <v>2.4111499999999997</v>
      </c>
      <c r="CE5" s="177">
        <v>1.0770983039623301</v>
      </c>
      <c r="CF5" s="178">
        <v>4471.2733333333335</v>
      </c>
      <c r="CG5" s="181">
        <v>2398.16</v>
      </c>
      <c r="CH5" s="168"/>
      <c r="CI5" s="168"/>
      <c r="CJ5" s="179"/>
      <c r="CK5" s="168"/>
      <c r="CL5" s="168"/>
      <c r="CM5" s="174"/>
      <c r="CO5" s="184"/>
      <c r="CP5" s="185"/>
      <c r="CQ5" s="186"/>
      <c r="CR5" s="185"/>
      <c r="CS5" s="186"/>
      <c r="CT5" s="187"/>
      <c r="CU5" s="186"/>
      <c r="CV5" s="185"/>
      <c r="CW5" s="186"/>
      <c r="CX5" s="185"/>
      <c r="CY5" s="186"/>
      <c r="CZ5" s="185"/>
      <c r="DA5" s="186"/>
      <c r="DB5" s="185"/>
      <c r="DC5" s="186"/>
      <c r="DD5" s="185"/>
      <c r="DE5" s="186"/>
      <c r="DF5" s="188"/>
      <c r="DG5" s="189"/>
      <c r="DH5" s="114">
        <v>0</v>
      </c>
      <c r="DI5">
        <f>6.2522*EXP(-0.054*DH5)</f>
        <v>6.2522000000000002</v>
      </c>
      <c r="DJ5"/>
      <c r="DK5" s="167" t="s">
        <v>20</v>
      </c>
      <c r="DL5" s="171">
        <v>9.7999793438220664</v>
      </c>
      <c r="DM5" s="40">
        <v>9.9999999999999995E-7</v>
      </c>
      <c r="DN5" s="40">
        <f>DM5*100</f>
        <v>9.9999999999999991E-5</v>
      </c>
      <c r="DO5" s="183" t="s">
        <v>230</v>
      </c>
      <c r="DP5" s="183">
        <v>2.5000000000000001E-2</v>
      </c>
      <c r="DQ5" s="17">
        <f>$DP$6^(1-DM5)*$DP$5^(DM5)</f>
        <v>3.449983001016665</v>
      </c>
      <c r="DR5" s="343">
        <f>$DP$6*(1-DM5)+$DP$5*(DM5)</f>
        <v>3.4499965750000001</v>
      </c>
      <c r="DS5" s="40">
        <f>($DP$6/$DP$5)^(0.28-0.757*LOG(DM5)-0.057*LOG($DP$6/$DP$5))*$DP$5</f>
        <v>285383763.25510663</v>
      </c>
      <c r="DU5" s="183" t="s">
        <v>230</v>
      </c>
      <c r="DV5" s="183">
        <v>2.5000000000000001E-2</v>
      </c>
      <c r="DW5" s="17">
        <f>$DV$6^(1-DM5)*$DV$5^(DM5)</f>
        <v>3.9699798814981486</v>
      </c>
      <c r="DX5" s="343">
        <f>$DV$6*(1-DM5)+$DV$5*(DM5)</f>
        <v>3.9699960549999997</v>
      </c>
      <c r="DY5" s="40">
        <f>($DV$6/$DV$5)^(0.28-0.757*LOG(DM5)-0.057*LOG($DV$6/$DV$5))*$DV$5</f>
        <v>542435075.18465245</v>
      </c>
    </row>
    <row r="6" spans="1:129" ht="16" thickBot="1">
      <c r="A6" s="190" t="s">
        <v>19</v>
      </c>
      <c r="B6" s="958"/>
      <c r="C6" s="961"/>
      <c r="D6" s="2" t="s">
        <v>17</v>
      </c>
      <c r="E6" s="2" t="s">
        <v>19</v>
      </c>
      <c r="F6" s="6">
        <v>280.04000000000002</v>
      </c>
      <c r="G6" s="7">
        <v>25.540000915527301</v>
      </c>
      <c r="H6" s="7">
        <v>26</v>
      </c>
      <c r="I6" s="7">
        <v>33.319999694824197</v>
      </c>
      <c r="J6" s="7">
        <v>2.78732152400358</v>
      </c>
      <c r="K6" s="7">
        <v>2.3662679999999998</v>
      </c>
      <c r="L6" s="7">
        <v>2.5756607053973699</v>
      </c>
      <c r="M6" s="7">
        <v>2.5038687601705201</v>
      </c>
      <c r="N6" s="8">
        <v>2.2523840000000002</v>
      </c>
      <c r="O6" s="2" t="s">
        <v>19</v>
      </c>
      <c r="P6" s="86" t="s">
        <v>168</v>
      </c>
      <c r="Q6" s="91" t="s">
        <v>169</v>
      </c>
      <c r="R6" s="167" t="s">
        <v>20</v>
      </c>
      <c r="S6" s="1018"/>
      <c r="T6" s="68">
        <v>2.4559869687350058</v>
      </c>
      <c r="U6" s="52">
        <v>1.3566499999999999</v>
      </c>
      <c r="V6" s="40">
        <v>1.4123312616002113</v>
      </c>
      <c r="W6" s="40">
        <v>0.15661666666666668</v>
      </c>
      <c r="X6" s="40">
        <v>0.11066666666666666</v>
      </c>
      <c r="Y6" s="40">
        <v>2.0574833333333333</v>
      </c>
      <c r="Z6" s="40">
        <v>0.96101444557820148</v>
      </c>
      <c r="AA6" s="40"/>
      <c r="AB6" s="40"/>
      <c r="AC6" s="40"/>
      <c r="AD6" s="40"/>
      <c r="AE6" s="40"/>
      <c r="AF6" s="53"/>
      <c r="AG6" s="41">
        <v>4022.396666666667</v>
      </c>
      <c r="AH6" s="41">
        <v>2299.42</v>
      </c>
      <c r="AI6" s="41">
        <v>2364.86</v>
      </c>
      <c r="AJ6" s="13"/>
      <c r="AK6" s="41"/>
      <c r="AL6" s="43"/>
      <c r="AM6" s="57"/>
      <c r="AN6" s="54">
        <v>6.1709978801915675</v>
      </c>
      <c r="AO6" s="57">
        <v>12.346385973372316</v>
      </c>
      <c r="AP6" s="40">
        <v>2.407310639654562</v>
      </c>
      <c r="AQ6" s="40">
        <v>2.7463906267724019</v>
      </c>
      <c r="AR6" s="52">
        <v>1.6784500000000002</v>
      </c>
      <c r="AS6" s="40">
        <v>1.6327651717358278</v>
      </c>
      <c r="AT6" s="40">
        <v>8.7650000000000006E-2</v>
      </c>
      <c r="AU6" s="40">
        <v>8.45775E-2</v>
      </c>
      <c r="AV6" s="40">
        <v>2.7606625000000005</v>
      </c>
      <c r="AW6" s="40">
        <v>1.0279800359874187</v>
      </c>
      <c r="AX6" s="40"/>
      <c r="AY6" s="40"/>
      <c r="AZ6" s="40"/>
      <c r="BA6" s="40"/>
      <c r="BB6" s="40"/>
      <c r="BC6" s="61"/>
      <c r="BD6" s="62">
        <v>13.478152861150544</v>
      </c>
      <c r="BE6" s="41">
        <v>24.556062255309392</v>
      </c>
      <c r="BF6" s="41"/>
      <c r="BG6" s="42"/>
      <c r="BH6" s="63"/>
      <c r="BI6" s="41">
        <v>4317.6433333333334</v>
      </c>
      <c r="BJ6" s="56">
        <v>2222.7533333333336</v>
      </c>
      <c r="BK6" s="42"/>
      <c r="BL6" s="68">
        <v>2.4597395275937792</v>
      </c>
      <c r="BM6" s="52">
        <v>1.3427083333333334</v>
      </c>
      <c r="BN6" s="40">
        <v>1.37700795965865</v>
      </c>
      <c r="BO6" s="40">
        <v>0.15395833333333334</v>
      </c>
      <c r="BP6" s="40">
        <v>8.3025000000000002E-2</v>
      </c>
      <c r="BQ6" s="40">
        <v>2.1608499999999999</v>
      </c>
      <c r="BR6" s="61">
        <v>0.97509119240398634</v>
      </c>
      <c r="BS6" s="62">
        <v>3179.6633333333334</v>
      </c>
      <c r="BT6" s="41">
        <v>2036.16</v>
      </c>
      <c r="BU6" s="41">
        <v>1762.34</v>
      </c>
      <c r="BV6" s="41"/>
      <c r="BW6" s="39">
        <v>13.905411315653449</v>
      </c>
      <c r="BX6" s="40">
        <v>2.4377229811935908</v>
      </c>
      <c r="BY6" s="40">
        <v>2.8314473864683323</v>
      </c>
      <c r="BZ6" s="52">
        <v>1.6392500000000003</v>
      </c>
      <c r="CA6" s="40">
        <v>1.5831713290291962</v>
      </c>
      <c r="CB6" s="40">
        <v>0.20856666666666671</v>
      </c>
      <c r="CC6" s="40">
        <v>8.8150000000000006E-2</v>
      </c>
      <c r="CD6" s="40">
        <v>2.4798999999999998</v>
      </c>
      <c r="CE6" s="61">
        <v>1.0354217322803538</v>
      </c>
      <c r="CF6" s="62">
        <v>3914.1133333333332</v>
      </c>
      <c r="CG6" s="56">
        <v>2076.0733333333337</v>
      </c>
      <c r="CH6" s="13"/>
      <c r="CI6" s="13"/>
      <c r="CJ6" s="55"/>
      <c r="CK6" s="13"/>
      <c r="CL6" s="13"/>
      <c r="CM6" s="43"/>
      <c r="CO6" s="120"/>
      <c r="CP6" s="127"/>
      <c r="CQ6" s="126"/>
      <c r="CR6" s="127"/>
      <c r="CS6" s="126"/>
      <c r="CT6" s="121"/>
      <c r="CU6" s="126"/>
      <c r="CV6" s="127"/>
      <c r="CW6" s="126"/>
      <c r="CX6" s="127"/>
      <c r="CY6" s="126"/>
      <c r="CZ6" s="127"/>
      <c r="DA6" s="126"/>
      <c r="DB6" s="127"/>
      <c r="DC6" s="126"/>
      <c r="DD6" s="127"/>
      <c r="DE6" s="126"/>
      <c r="DF6" s="122"/>
      <c r="DG6" s="114"/>
      <c r="DH6" s="114">
        <v>1</v>
      </c>
      <c r="DI6">
        <f t="shared" ref="DI6:DI25" si="0">6.2522*EXP(-0.054*DH6)</f>
        <v>5.9235350162705434</v>
      </c>
      <c r="DK6" s="167" t="s">
        <v>20</v>
      </c>
      <c r="DL6" s="57">
        <v>12.346385973372316</v>
      </c>
      <c r="DM6" s="40">
        <v>0.01</v>
      </c>
      <c r="DN6" s="40">
        <f t="shared" ref="DN6:DN25" si="1">DM6*100</f>
        <v>1</v>
      </c>
      <c r="DO6" t="s">
        <v>231</v>
      </c>
      <c r="DP6">
        <v>3.45</v>
      </c>
      <c r="DQ6" s="17">
        <f t="shared" ref="DQ6:DQ25" si="2">$DP$6^(1-DM6)*$DP$5^(DM6)</f>
        <v>3.2841297291056755</v>
      </c>
      <c r="DR6" s="343">
        <f t="shared" ref="DR6:DR25" si="3">$DP$6*(1-DM6)+$DP$5*(DM6)</f>
        <v>3.4157500000000001</v>
      </c>
      <c r="DS6" s="40">
        <f t="shared" ref="DS6:DS25" si="4">($DP$6/$DP$5)^(0.28-0.757*LOG(DM6)-0.057*LOG($DP$6/$DP$5))*$DP$5</f>
        <v>94.596569439308524</v>
      </c>
      <c r="DU6" t="s">
        <v>231</v>
      </c>
      <c r="DV6">
        <v>3.97</v>
      </c>
      <c r="DW6" s="17">
        <f t="shared" ref="DW6:DW25" si="5">$DV$6^(1-DM6)*$DV$5^(DM6)</f>
        <v>3.7738271255661631</v>
      </c>
      <c r="DX6" s="343">
        <f t="shared" ref="DX6:DX25" si="6">$DV$6*(1-DM6)+$DV$5*(DM6)</f>
        <v>3.9305500000000002</v>
      </c>
      <c r="DY6" s="40">
        <f>($DV$6/$DV$5)^(0.28-0.757*LOG(DM6)-0.057*LOG($DV$6/$DV$5))*$DV$5</f>
        <v>117.5364193333362</v>
      </c>
    </row>
    <row r="7" spans="1:129" ht="16" thickBot="1">
      <c r="A7" s="191" t="s">
        <v>21</v>
      </c>
      <c r="B7" s="958"/>
      <c r="C7" s="1007"/>
      <c r="D7" s="84" t="s">
        <v>20</v>
      </c>
      <c r="E7" s="84" t="s">
        <v>21</v>
      </c>
      <c r="F7" s="192">
        <v>472.05</v>
      </c>
      <c r="G7" s="193">
        <v>25.610000610351499</v>
      </c>
      <c r="H7" s="193">
        <v>26.7399997711181</v>
      </c>
      <c r="I7" s="193">
        <v>35.950000762939403</v>
      </c>
      <c r="J7" s="193">
        <v>2.6629760662530502</v>
      </c>
      <c r="K7" s="193">
        <v>4.1318929999999997E-2</v>
      </c>
      <c r="L7" s="193">
        <v>2.6837830858164899</v>
      </c>
      <c r="M7" s="193">
        <v>2.6123145845710498</v>
      </c>
      <c r="N7" s="194">
        <v>2.7328990000000001E-2</v>
      </c>
      <c r="O7" s="84" t="s">
        <v>21</v>
      </c>
      <c r="P7" s="195" t="s">
        <v>167</v>
      </c>
      <c r="Q7" s="91" t="s">
        <v>174</v>
      </c>
      <c r="R7" s="167" t="s">
        <v>20</v>
      </c>
      <c r="S7" s="1019"/>
      <c r="T7" s="68">
        <v>2.6147980803055537</v>
      </c>
      <c r="U7" s="52">
        <v>1.3535000000000001</v>
      </c>
      <c r="V7" s="40">
        <v>1.3009866812073032</v>
      </c>
      <c r="W7" s="40">
        <v>5.2116666666666658E-2</v>
      </c>
      <c r="X7" s="40">
        <v>6.4100000000000004E-2</v>
      </c>
      <c r="Y7" s="40">
        <v>2.1716833333333332</v>
      </c>
      <c r="Z7" s="40">
        <v>1.04045936774778</v>
      </c>
      <c r="AA7" s="40"/>
      <c r="AB7" s="40"/>
      <c r="AC7" s="40"/>
      <c r="AD7" s="40"/>
      <c r="AE7" s="40"/>
      <c r="AF7" s="53"/>
      <c r="AG7" s="41">
        <v>4226.6933333333327</v>
      </c>
      <c r="AH7" s="41">
        <v>2541.41</v>
      </c>
      <c r="AI7" s="41">
        <v>2825.35</v>
      </c>
      <c r="AJ7" s="41"/>
      <c r="AK7" s="41"/>
      <c r="AL7" s="43"/>
      <c r="AM7" s="57"/>
      <c r="AN7" s="54">
        <v>2.4352651048088778</v>
      </c>
      <c r="AO7" s="40">
        <v>9.8295159962182002</v>
      </c>
      <c r="AP7" s="40">
        <v>2.604454743012214</v>
      </c>
      <c r="AQ7" s="40">
        <v>2.888367265393609</v>
      </c>
      <c r="AR7" s="52">
        <v>1.5694833333333333</v>
      </c>
      <c r="AS7" s="40">
        <v>1.5166194696503097</v>
      </c>
      <c r="AT7" s="40">
        <v>3.2199999999999999E-2</v>
      </c>
      <c r="AU7" s="40">
        <v>4.6412500000000009E-2</v>
      </c>
      <c r="AV7" s="40">
        <v>2.693316666666667</v>
      </c>
      <c r="AW7" s="40">
        <v>1.0348563794286596</v>
      </c>
      <c r="AX7" s="40"/>
      <c r="AY7" s="40"/>
      <c r="AZ7" s="40"/>
      <c r="BA7" s="40"/>
      <c r="BB7" s="40"/>
      <c r="BC7" s="61"/>
      <c r="BD7" s="62">
        <v>51.614574330264148</v>
      </c>
      <c r="BE7" s="41">
        <v>94.037418449865115</v>
      </c>
      <c r="BF7" s="41"/>
      <c r="BG7" s="42"/>
      <c r="BH7" s="63"/>
      <c r="BI7" s="41">
        <v>4720.32</v>
      </c>
      <c r="BJ7" s="110">
        <v>2433.6566666666663</v>
      </c>
      <c r="BK7" s="42"/>
      <c r="BL7" s="68">
        <v>2.5954590664465913</v>
      </c>
      <c r="BM7" s="52">
        <v>1.2811833333333333</v>
      </c>
      <c r="BN7" s="40">
        <v>1.2667906501368094</v>
      </c>
      <c r="BO7" s="40">
        <v>7.5183333333333338E-2</v>
      </c>
      <c r="BP7" s="40">
        <v>4.2383333333333335E-2</v>
      </c>
      <c r="BQ7" s="40">
        <v>2.2105333333333332</v>
      </c>
      <c r="BR7" s="61">
        <v>1.0113615325428631</v>
      </c>
      <c r="BS7" s="62">
        <v>3657.74</v>
      </c>
      <c r="BT7" s="41">
        <v>2207.5500000000002</v>
      </c>
      <c r="BU7" s="41">
        <v>2169.58</v>
      </c>
      <c r="BV7" s="41"/>
      <c r="BW7" s="39">
        <v>10.294660022756705</v>
      </c>
      <c r="BX7" s="40">
        <v>2.5986417330403726</v>
      </c>
      <c r="BY7" s="40">
        <v>2.8968640369677026</v>
      </c>
      <c r="BZ7" s="52">
        <v>1.5100666666666669</v>
      </c>
      <c r="CA7" s="40">
        <v>1.4259712641458069</v>
      </c>
      <c r="CB7" s="40">
        <v>4.8166666666666663E-2</v>
      </c>
      <c r="CC7" s="40">
        <v>5.6100000000000004E-2</v>
      </c>
      <c r="CD7" s="40">
        <v>2.3950333333333336</v>
      </c>
      <c r="CE7" s="61">
        <v>1.0589741214534469</v>
      </c>
      <c r="CF7" s="62">
        <v>4169.7466666666669</v>
      </c>
      <c r="CG7" s="110">
        <v>2169.8733333333334</v>
      </c>
      <c r="CH7" s="13"/>
      <c r="CI7" s="13"/>
      <c r="CJ7" s="55"/>
      <c r="CK7" s="13"/>
      <c r="CL7" s="13"/>
      <c r="CM7" s="43"/>
      <c r="CO7" s="120">
        <v>3.48</v>
      </c>
      <c r="CP7" s="127">
        <v>1.51</v>
      </c>
      <c r="CQ7" s="126">
        <v>8.09</v>
      </c>
      <c r="CR7" s="127">
        <v>0.39</v>
      </c>
      <c r="CS7" s="126">
        <v>22.73</v>
      </c>
      <c r="CT7" s="121">
        <v>0.61</v>
      </c>
      <c r="CU7" s="126">
        <v>0.63</v>
      </c>
      <c r="CV7" s="127">
        <v>0.1</v>
      </c>
      <c r="CW7" s="126">
        <v>6.04</v>
      </c>
      <c r="CX7" s="127">
        <v>0.38</v>
      </c>
      <c r="CY7" s="126">
        <v>1.08</v>
      </c>
      <c r="CZ7" s="127">
        <v>0.11</v>
      </c>
      <c r="DA7" s="126">
        <v>9.3000000000000007</v>
      </c>
      <c r="DB7" s="127">
        <v>0.65</v>
      </c>
      <c r="DC7" s="126">
        <v>0.65</v>
      </c>
      <c r="DD7" s="127">
        <v>0.19</v>
      </c>
      <c r="DE7" s="126">
        <v>48</v>
      </c>
      <c r="DF7" s="122">
        <v>2.08</v>
      </c>
      <c r="DG7" s="114"/>
      <c r="DH7" s="115">
        <v>2</v>
      </c>
      <c r="DI7">
        <f t="shared" si="0"/>
        <v>5.6121472584023655</v>
      </c>
      <c r="DK7" s="167" t="s">
        <v>20</v>
      </c>
      <c r="DL7" s="40">
        <v>9.8295159962182002</v>
      </c>
      <c r="DM7" s="40">
        <v>0.02</v>
      </c>
      <c r="DN7" s="40">
        <f t="shared" si="1"/>
        <v>2</v>
      </c>
      <c r="DQ7" s="17">
        <f t="shared" si="2"/>
        <v>3.1262342253900628</v>
      </c>
      <c r="DR7" s="343">
        <f t="shared" si="3"/>
        <v>3.3815000000000004</v>
      </c>
      <c r="DS7" s="40">
        <f t="shared" si="4"/>
        <v>30.777998085809429</v>
      </c>
      <c r="DW7" s="17">
        <f t="shared" si="5"/>
        <v>3.5873479026848778</v>
      </c>
      <c r="DX7" s="343">
        <f t="shared" si="6"/>
        <v>3.8911000000000002</v>
      </c>
      <c r="DY7" s="40">
        <f t="shared" ref="DY7:DY25" si="7">($DV$6/$DV$5)^(0.28-0.757*LOG(DM7)-0.057*LOG($DV$6/$DV$5))*$DV$5</f>
        <v>37.037638632364136</v>
      </c>
    </row>
    <row r="8" spans="1:129" s="227" customFormat="1" ht="16" thickBot="1">
      <c r="A8" s="196" t="s">
        <v>24</v>
      </c>
      <c r="B8" s="958"/>
      <c r="C8" s="963" t="s">
        <v>22</v>
      </c>
      <c r="D8" s="20" t="s">
        <v>23</v>
      </c>
      <c r="E8" s="20" t="s">
        <v>24</v>
      </c>
      <c r="F8" s="197">
        <v>1354.78</v>
      </c>
      <c r="G8" s="198">
        <v>25.7299995422363</v>
      </c>
      <c r="H8" s="198">
        <v>28.4699993133544</v>
      </c>
      <c r="I8" s="198">
        <v>32.560001373291001</v>
      </c>
      <c r="J8" s="198">
        <v>14.399308399518301</v>
      </c>
      <c r="K8" s="198">
        <v>0.37702140000000001</v>
      </c>
      <c r="L8" s="198">
        <v>2.5738954715664799</v>
      </c>
      <c r="M8" s="198">
        <v>2.2032723247343902</v>
      </c>
      <c r="N8" s="199">
        <v>0.20815349999999999</v>
      </c>
      <c r="O8" s="20" t="s">
        <v>83</v>
      </c>
      <c r="P8" s="200" t="s">
        <v>118</v>
      </c>
      <c r="Q8" s="201" t="s">
        <v>175</v>
      </c>
      <c r="R8" s="202" t="s">
        <v>205</v>
      </c>
      <c r="S8" s="203">
        <f>COUNT(T8)</f>
        <v>1</v>
      </c>
      <c r="T8" s="204">
        <v>2.7492796967756816</v>
      </c>
      <c r="U8" s="205">
        <v>2.6860500000000003</v>
      </c>
      <c r="V8" s="206">
        <v>2.3886786038431365</v>
      </c>
      <c r="W8" s="206">
        <v>3.705E-2</v>
      </c>
      <c r="X8" s="206">
        <v>3.7166666666666667E-2</v>
      </c>
      <c r="Y8" s="206">
        <v>2.1694833333333339</v>
      </c>
      <c r="Z8" s="206">
        <v>1.1246381252554736</v>
      </c>
      <c r="AA8" s="206">
        <v>2.6809173999999998</v>
      </c>
      <c r="AB8" s="206">
        <v>2.5081785000000001</v>
      </c>
      <c r="AC8" s="206">
        <f>AA8</f>
        <v>2.6809173999999998</v>
      </c>
      <c r="AD8" s="206">
        <f>AB8^2/AA8</f>
        <v>2.3465696436086585</v>
      </c>
      <c r="AE8" s="206">
        <f>AC8/AD8</f>
        <v>1.1424836280917563</v>
      </c>
      <c r="AF8" s="207">
        <v>-7.6666666666670267</v>
      </c>
      <c r="AG8" s="208">
        <v>5244.2433333333329</v>
      </c>
      <c r="AH8" s="208">
        <v>2897.06</v>
      </c>
      <c r="AI8" s="208">
        <v>2991.1</v>
      </c>
      <c r="AJ8" s="208">
        <v>2880.49</v>
      </c>
      <c r="AK8" s="209">
        <v>3075.6350000000002</v>
      </c>
      <c r="AL8" s="210">
        <f>(AK8^2-AJ8^2)/(2*AJ8^2)</f>
        <v>7.0041992576385423E-2</v>
      </c>
      <c r="AM8" s="211"/>
      <c r="AN8" s="212">
        <v>4.0570633263743909</v>
      </c>
      <c r="AO8" s="206">
        <v>1.7724100614620815</v>
      </c>
      <c r="AP8" s="206">
        <v>2.7029650520807404</v>
      </c>
      <c r="AQ8" s="206">
        <v>2.7517371176183958</v>
      </c>
      <c r="AR8" s="205">
        <v>2.7969499999999998</v>
      </c>
      <c r="AS8" s="206">
        <v>2.3920651520428504</v>
      </c>
      <c r="AT8" s="206">
        <v>5.0912499999999999E-2</v>
      </c>
      <c r="AU8" s="206">
        <v>5.083E-2</v>
      </c>
      <c r="AV8" s="206">
        <v>2.37365</v>
      </c>
      <c r="AW8" s="206">
        <v>1.169261630525144</v>
      </c>
      <c r="AX8" s="206">
        <v>2.7078532499999999</v>
      </c>
      <c r="AY8" s="206">
        <v>2.4593696999999999</v>
      </c>
      <c r="AZ8" s="213">
        <f>AX8</f>
        <v>2.7078532499999999</v>
      </c>
      <c r="BA8" s="206">
        <f>(AY8^2)/AX8</f>
        <v>2.2336880040593372</v>
      </c>
      <c r="BB8" s="206">
        <f>AZ8/BA8</f>
        <v>1.212279085117953</v>
      </c>
      <c r="BC8" s="207">
        <v>11.583333333332973</v>
      </c>
      <c r="BD8" s="214">
        <v>105.40399740214156</v>
      </c>
      <c r="BE8" s="208">
        <v>192.03722860467025</v>
      </c>
      <c r="BF8" s="208"/>
      <c r="BG8" s="215"/>
      <c r="BH8" s="216"/>
      <c r="BI8" s="208">
        <v>5362.5266666666666</v>
      </c>
      <c r="BJ8" s="217">
        <v>2868.5333333333333</v>
      </c>
      <c r="BK8" s="215"/>
      <c r="BL8" s="204">
        <v>2.7678989713789477</v>
      </c>
      <c r="BM8" s="205">
        <v>2.6877000000000004</v>
      </c>
      <c r="BN8" s="206">
        <v>2.2699640337876659</v>
      </c>
      <c r="BO8" s="206">
        <v>4.2233333333333331E-2</v>
      </c>
      <c r="BP8" s="206">
        <v>2.6799999999999997E-2</v>
      </c>
      <c r="BQ8" s="206">
        <v>2.2037666666666667</v>
      </c>
      <c r="BR8" s="218">
        <v>1.184027570478859</v>
      </c>
      <c r="BS8" s="214">
        <v>5175.2</v>
      </c>
      <c r="BT8" s="208">
        <v>3092.38</v>
      </c>
      <c r="BU8" s="208">
        <v>3024.22</v>
      </c>
      <c r="BV8" s="208"/>
      <c r="BW8" s="219">
        <v>0.9558211117146781</v>
      </c>
      <c r="BX8" s="206">
        <v>2.733313639326453</v>
      </c>
      <c r="BY8" s="206">
        <v>2.7596913518859432</v>
      </c>
      <c r="BZ8" s="205">
        <v>2.640916666666667</v>
      </c>
      <c r="CA8" s="206">
        <v>2.4441901192767657</v>
      </c>
      <c r="CB8" s="206">
        <v>5.0316666666666676E-2</v>
      </c>
      <c r="CC8" s="206">
        <v>4.8183333333333335E-2</v>
      </c>
      <c r="CD8" s="206">
        <v>2.3855333333333331</v>
      </c>
      <c r="CE8" s="218">
        <v>1.080487416194986</v>
      </c>
      <c r="CF8" s="214">
        <v>5599.5133333333333</v>
      </c>
      <c r="CG8" s="217">
        <v>2927.5766666666664</v>
      </c>
      <c r="CH8" s="209"/>
      <c r="CI8" s="209"/>
      <c r="CJ8" s="220"/>
      <c r="CK8" s="203"/>
      <c r="CL8" s="203"/>
      <c r="CM8" s="210"/>
      <c r="CN8" s="213"/>
      <c r="CO8" s="221">
        <v>2.44</v>
      </c>
      <c r="CP8" s="222">
        <v>1.75</v>
      </c>
      <c r="CQ8" s="223">
        <v>7.35</v>
      </c>
      <c r="CR8" s="222">
        <v>0.8</v>
      </c>
      <c r="CS8" s="223">
        <v>24.53</v>
      </c>
      <c r="CT8" s="224">
        <v>2.5099999999999998</v>
      </c>
      <c r="CU8" s="223">
        <v>2.4900000000000002</v>
      </c>
      <c r="CV8" s="222">
        <v>0.35</v>
      </c>
      <c r="CW8" s="223">
        <v>3.99</v>
      </c>
      <c r="CX8" s="222">
        <v>2.2000000000000002</v>
      </c>
      <c r="CY8" s="223">
        <v>0.44</v>
      </c>
      <c r="CZ8" s="222">
        <v>7.0000000000000007E-2</v>
      </c>
      <c r="DA8" s="223">
        <v>4.55</v>
      </c>
      <c r="DB8" s="222">
        <v>0.4</v>
      </c>
      <c r="DC8" s="223">
        <v>0.48</v>
      </c>
      <c r="DD8" s="222">
        <v>0.09</v>
      </c>
      <c r="DE8" s="223">
        <v>53.73</v>
      </c>
      <c r="DF8" s="225">
        <v>1.63</v>
      </c>
      <c r="DG8" s="226"/>
      <c r="DH8" s="115">
        <v>3</v>
      </c>
      <c r="DI8">
        <f t="shared" si="0"/>
        <v>5.3171284990264445</v>
      </c>
      <c r="DJ8"/>
      <c r="DK8" s="202" t="s">
        <v>205</v>
      </c>
      <c r="DL8" s="206">
        <v>1.7724100614620815</v>
      </c>
      <c r="DM8" s="40">
        <v>0.03</v>
      </c>
      <c r="DN8" s="40">
        <f t="shared" si="1"/>
        <v>3</v>
      </c>
      <c r="DQ8" s="17">
        <f t="shared" si="2"/>
        <v>2.9759300752901905</v>
      </c>
      <c r="DR8" s="343">
        <f t="shared" si="3"/>
        <v>3.3472500000000003</v>
      </c>
      <c r="DS8" s="40">
        <f t="shared" si="4"/>
        <v>15.958503690251897</v>
      </c>
      <c r="DW8" s="17">
        <f t="shared" si="5"/>
        <v>3.4100833309811267</v>
      </c>
      <c r="DX8" s="343">
        <f t="shared" si="6"/>
        <v>3.8516500000000002</v>
      </c>
      <c r="DY8" s="40">
        <f t="shared" si="7"/>
        <v>18.848098160654214</v>
      </c>
    </row>
    <row r="9" spans="1:129" s="256" customFormat="1">
      <c r="A9" s="228" t="s">
        <v>25</v>
      </c>
      <c r="B9" s="958"/>
      <c r="C9" s="961"/>
      <c r="D9" s="228" t="s">
        <v>23</v>
      </c>
      <c r="E9" s="228" t="s">
        <v>25</v>
      </c>
      <c r="F9" s="229">
        <v>1355.15</v>
      </c>
      <c r="G9" s="230">
        <v>25.600000381469702</v>
      </c>
      <c r="H9" s="230">
        <v>27.780000686645501</v>
      </c>
      <c r="I9" s="230">
        <v>33.540000915527301</v>
      </c>
      <c r="J9" s="230">
        <v>10.9930208590776</v>
      </c>
      <c r="K9" s="230">
        <v>0.49227959999999998</v>
      </c>
      <c r="L9" s="230">
        <v>2.6401765384935798</v>
      </c>
      <c r="M9" s="230">
        <v>2.3499413809005101</v>
      </c>
      <c r="N9" s="231">
        <v>0.32929599999999998</v>
      </c>
      <c r="O9" s="228" t="s">
        <v>86</v>
      </c>
      <c r="P9" s="232" t="s">
        <v>173</v>
      </c>
      <c r="Q9" s="98" t="s">
        <v>176</v>
      </c>
      <c r="R9" s="108" t="s">
        <v>85</v>
      </c>
      <c r="S9" s="1020">
        <f>COUNT(T9:T11)</f>
        <v>3</v>
      </c>
      <c r="T9" s="233">
        <v>2.7417923552791601</v>
      </c>
      <c r="U9" s="234">
        <v>2.2137500000000001</v>
      </c>
      <c r="V9" s="235">
        <v>2.1371776309123618</v>
      </c>
      <c r="W9" s="235">
        <v>5.2849999999999994E-2</v>
      </c>
      <c r="X9" s="235">
        <v>5.6649999999999992E-2</v>
      </c>
      <c r="Y9" s="235">
        <v>2.2550499999999998</v>
      </c>
      <c r="Z9" s="235">
        <v>1.0360167029059018</v>
      </c>
      <c r="AA9" s="235">
        <v>2.1944704000000002</v>
      </c>
      <c r="AB9" s="235">
        <v>2.1741006</v>
      </c>
      <c r="AC9" s="235">
        <f>AA9</f>
        <v>2.1944704000000002</v>
      </c>
      <c r="AD9" s="235">
        <f>AB9^2/AA9</f>
        <v>2.1539198792202252</v>
      </c>
      <c r="AE9" s="235">
        <f>AC9/AD9</f>
        <v>1.0188263830846185</v>
      </c>
      <c r="AF9" s="236">
        <v>-78.666666666666998</v>
      </c>
      <c r="AG9" s="237">
        <v>4402.0133333333333</v>
      </c>
      <c r="AH9" s="237">
        <v>2501.88</v>
      </c>
      <c r="AI9" s="237">
        <v>2926.12</v>
      </c>
      <c r="AJ9" s="237">
        <v>2501.8200000000002</v>
      </c>
      <c r="AK9" s="238">
        <v>2988.95</v>
      </c>
      <c r="AL9" s="239">
        <f>(AK9^2-AJ9^2)/(2*AJ9^2)</f>
        <v>0.21366629184735403</v>
      </c>
      <c r="AM9" s="240"/>
      <c r="AN9" s="241">
        <v>5.0359712230215816</v>
      </c>
      <c r="AO9" s="235">
        <v>3.4929511985013582</v>
      </c>
      <c r="AP9" s="235">
        <v>2.6947956302015439</v>
      </c>
      <c r="AQ9" s="235">
        <v>2.7923303672298148</v>
      </c>
      <c r="AR9" s="234">
        <v>2.4002875000000001</v>
      </c>
      <c r="AS9" s="235">
        <v>2.2993123954135695</v>
      </c>
      <c r="AT9" s="235">
        <v>5.2275000000000002E-2</v>
      </c>
      <c r="AU9" s="235">
        <v>5.4012499999999998E-2</v>
      </c>
      <c r="AV9" s="235">
        <v>2.5047500000000005</v>
      </c>
      <c r="AW9" s="235">
        <v>1.0439153482527408</v>
      </c>
      <c r="AX9" s="235"/>
      <c r="AY9" s="235"/>
      <c r="AZ9" s="235"/>
      <c r="BA9" s="235"/>
      <c r="BB9" s="235"/>
      <c r="BC9" s="236"/>
      <c r="BD9" s="242">
        <v>107.16885859505253</v>
      </c>
      <c r="BE9" s="237">
        <v>195.25265743765365</v>
      </c>
      <c r="BF9" s="237"/>
      <c r="BG9" s="243"/>
      <c r="BH9" s="244"/>
      <c r="BI9" s="237">
        <v>5156.97</v>
      </c>
      <c r="BJ9" s="245">
        <v>2805.3433333333328</v>
      </c>
      <c r="BK9" s="243"/>
      <c r="BL9" s="233">
        <v>2.7653335915452253</v>
      </c>
      <c r="BM9" s="234">
        <v>2.18425</v>
      </c>
      <c r="BN9" s="235">
        <v>2.1586918718604156</v>
      </c>
      <c r="BO9" s="235">
        <v>5.8000000000000003E-2</v>
      </c>
      <c r="BP9" s="235">
        <v>6.2283333333333343E-2</v>
      </c>
      <c r="BQ9" s="235">
        <v>2.2757000000000005</v>
      </c>
      <c r="BR9" s="246">
        <v>1.0118396369916183</v>
      </c>
      <c r="BS9" s="242">
        <v>4341.4566666666669</v>
      </c>
      <c r="BT9" s="237">
        <v>2723.97</v>
      </c>
      <c r="BU9" s="237">
        <v>2778.85</v>
      </c>
      <c r="BV9" s="237"/>
      <c r="BW9" s="247">
        <v>2.3515754560530562</v>
      </c>
      <c r="BX9" s="235">
        <v>2.7358618717224696</v>
      </c>
      <c r="BY9" s="235">
        <v>2.8017470681169949</v>
      </c>
      <c r="BZ9" s="234">
        <v>2.328066666666667</v>
      </c>
      <c r="CA9" s="235">
        <v>2.264177776982331</v>
      </c>
      <c r="CB9" s="235">
        <v>5.6916666666666671E-2</v>
      </c>
      <c r="CC9" s="235">
        <v>5.7850000000000006E-2</v>
      </c>
      <c r="CD9" s="235">
        <v>2.3615666666666666</v>
      </c>
      <c r="CE9" s="246">
        <v>1.0282172585270606</v>
      </c>
      <c r="CF9" s="242">
        <v>4719.4233333333332</v>
      </c>
      <c r="CG9" s="245">
        <v>2724.7566666666667</v>
      </c>
      <c r="CH9" s="238"/>
      <c r="CI9" s="238"/>
      <c r="CJ9" s="248"/>
      <c r="CK9" s="88"/>
      <c r="CL9" s="88"/>
      <c r="CM9" s="239"/>
      <c r="CN9" s="249"/>
      <c r="CO9" s="250"/>
      <c r="CP9" s="251"/>
      <c r="CQ9" s="252"/>
      <c r="CR9" s="251"/>
      <c r="CS9" s="252"/>
      <c r="CT9" s="253"/>
      <c r="CU9" s="252"/>
      <c r="CV9" s="251"/>
      <c r="CW9" s="252"/>
      <c r="CX9" s="251"/>
      <c r="CY9" s="252"/>
      <c r="CZ9" s="251"/>
      <c r="DA9" s="252"/>
      <c r="DB9" s="251"/>
      <c r="DC9" s="252"/>
      <c r="DD9" s="251"/>
      <c r="DE9" s="252"/>
      <c r="DF9" s="254"/>
      <c r="DG9" s="255"/>
      <c r="DH9" s="114">
        <v>4</v>
      </c>
      <c r="DI9">
        <f t="shared" si="0"/>
        <v>5.0376182543733696</v>
      </c>
      <c r="DJ9"/>
      <c r="DK9" s="108" t="s">
        <v>85</v>
      </c>
      <c r="DL9" s="235">
        <v>3.4929511985013582</v>
      </c>
      <c r="DM9" s="40">
        <v>0.04</v>
      </c>
      <c r="DN9" s="40">
        <f t="shared" si="1"/>
        <v>4</v>
      </c>
      <c r="DQ9" s="17">
        <f t="shared" si="2"/>
        <v>2.8328522991304945</v>
      </c>
      <c r="DR9" s="343">
        <f t="shared" si="3"/>
        <v>3.3129999999999997</v>
      </c>
      <c r="DS9" s="40">
        <f t="shared" si="4"/>
        <v>10.013948410442623</v>
      </c>
      <c r="DW9" s="17">
        <f t="shared" si="5"/>
        <v>3.2415780793192916</v>
      </c>
      <c r="DX9" s="343">
        <f t="shared" si="6"/>
        <v>3.8121999999999998</v>
      </c>
      <c r="DY9" s="40">
        <f t="shared" si="7"/>
        <v>11.671162719115806</v>
      </c>
    </row>
    <row r="10" spans="1:129" s="256" customFormat="1">
      <c r="A10" s="257" t="s">
        <v>26</v>
      </c>
      <c r="B10" s="958"/>
      <c r="C10" s="961"/>
      <c r="D10" s="257" t="s">
        <v>23</v>
      </c>
      <c r="E10" s="257" t="s">
        <v>26</v>
      </c>
      <c r="F10" s="258">
        <v>1354</v>
      </c>
      <c r="G10" s="259">
        <v>25.770000457763601</v>
      </c>
      <c r="H10" s="259">
        <v>26.639999389648398</v>
      </c>
      <c r="I10" s="259">
        <v>32.880001068115199</v>
      </c>
      <c r="J10" s="259">
        <v>9.7767964773184097</v>
      </c>
      <c r="K10" s="259">
        <v>0.15994040000000001</v>
      </c>
      <c r="L10" s="259">
        <v>2.6275796417731199</v>
      </c>
      <c r="M10" s="259">
        <v>2.3706865279175098</v>
      </c>
      <c r="N10" s="260">
        <v>8.4334679999999995E-2</v>
      </c>
      <c r="O10" s="257" t="s">
        <v>87</v>
      </c>
      <c r="P10" s="261" t="s">
        <v>173</v>
      </c>
      <c r="Q10" s="98" t="s">
        <v>176</v>
      </c>
      <c r="R10" s="108" t="s">
        <v>85</v>
      </c>
      <c r="S10" s="1021"/>
      <c r="T10" s="233">
        <v>2.7418563087829946</v>
      </c>
      <c r="U10" s="234">
        <v>2.2054999999999998</v>
      </c>
      <c r="V10" s="235">
        <v>2.1316862771544276</v>
      </c>
      <c r="W10" s="235">
        <v>8.3666666666666667E-2</v>
      </c>
      <c r="X10" s="235">
        <v>7.7683333333333326E-2</v>
      </c>
      <c r="Y10" s="235">
        <v>2.1345333333333336</v>
      </c>
      <c r="Z10" s="235">
        <v>1.0356565565847307</v>
      </c>
      <c r="AA10" s="235"/>
      <c r="AB10" s="235"/>
      <c r="AC10" s="235"/>
      <c r="AD10" s="235"/>
      <c r="AE10" s="235"/>
      <c r="AF10" s="236"/>
      <c r="AG10" s="237">
        <v>4191.7566666666671</v>
      </c>
      <c r="AH10" s="237">
        <v>2374.6</v>
      </c>
      <c r="AI10" s="237">
        <v>2909.71</v>
      </c>
      <c r="AJ10" s="88"/>
      <c r="AK10" s="237"/>
      <c r="AL10" s="239"/>
      <c r="AM10" s="240"/>
      <c r="AN10" s="241">
        <v>5.4205205420520546</v>
      </c>
      <c r="AO10" s="235">
        <v>6.3211309958861799</v>
      </c>
      <c r="AP10" s="235">
        <v>2.672968189955903</v>
      </c>
      <c r="AQ10" s="235">
        <v>2.8533309788769143</v>
      </c>
      <c r="AR10" s="234">
        <v>2.4446500000000002</v>
      </c>
      <c r="AS10" s="235">
        <v>2.4320712225702033</v>
      </c>
      <c r="AT10" s="235">
        <v>7.5450000000000003E-2</v>
      </c>
      <c r="AU10" s="235">
        <v>6.6049999999999998E-2</v>
      </c>
      <c r="AV10" s="235">
        <v>2.5666125000000002</v>
      </c>
      <c r="AW10" s="235">
        <v>1.005172043200488</v>
      </c>
      <c r="AX10" s="235"/>
      <c r="AY10" s="235"/>
      <c r="AZ10" s="235"/>
      <c r="BA10" s="235"/>
      <c r="BB10" s="235"/>
      <c r="BC10" s="236"/>
      <c r="BD10" s="242">
        <v>63.734921930769282</v>
      </c>
      <c r="BE10" s="237">
        <v>116.11967358527595</v>
      </c>
      <c r="BF10" s="237"/>
      <c r="BG10" s="243"/>
      <c r="BH10" s="244"/>
      <c r="BI10" s="237">
        <v>5008.57</v>
      </c>
      <c r="BJ10" s="245">
        <v>2585.5899999999997</v>
      </c>
      <c r="BK10" s="243"/>
      <c r="BL10" s="233">
        <v>2.7387364634943299</v>
      </c>
      <c r="BM10" s="234">
        <v>2.2106499999999998</v>
      </c>
      <c r="BN10" s="235">
        <v>2.1833017759985127</v>
      </c>
      <c r="BO10" s="235">
        <v>5.698333333333333E-2</v>
      </c>
      <c r="BP10" s="235">
        <v>6.4516666666666667E-2</v>
      </c>
      <c r="BQ10" s="235">
        <v>2.1819666666666668</v>
      </c>
      <c r="BR10" s="246">
        <v>1.0125260851716111</v>
      </c>
      <c r="BS10" s="242">
        <v>3955.2999999999997</v>
      </c>
      <c r="BT10" s="237">
        <v>2219.37</v>
      </c>
      <c r="BU10" s="237">
        <v>2506.41</v>
      </c>
      <c r="BV10" s="237"/>
      <c r="BW10" s="247">
        <v>3.4469025740331025</v>
      </c>
      <c r="BX10" s="235">
        <v>2.7347167942417663</v>
      </c>
      <c r="BY10" s="235">
        <v>2.8323449657724749</v>
      </c>
      <c r="BZ10" s="234">
        <v>2.3452166666666669</v>
      </c>
      <c r="CA10" s="235">
        <v>2.3395201300993267</v>
      </c>
      <c r="CB10" s="235">
        <v>6.0949999999999997E-2</v>
      </c>
      <c r="CC10" s="235">
        <v>5.1833333333333335E-2</v>
      </c>
      <c r="CD10" s="235">
        <v>2.3399666666666668</v>
      </c>
      <c r="CE10" s="246">
        <v>1.0024349166711801</v>
      </c>
      <c r="CF10" s="242">
        <v>4635.583333333333</v>
      </c>
      <c r="CG10" s="245">
        <v>2522.3200000000002</v>
      </c>
      <c r="CH10" s="88"/>
      <c r="CI10" s="88"/>
      <c r="CJ10" s="248"/>
      <c r="CK10" s="88"/>
      <c r="CL10" s="88"/>
      <c r="CM10" s="239"/>
      <c r="CN10" s="249"/>
      <c r="CO10" s="250">
        <v>6.47</v>
      </c>
      <c r="CP10" s="251">
        <v>1.24</v>
      </c>
      <c r="CQ10" s="252">
        <v>6.57</v>
      </c>
      <c r="CR10" s="251">
        <v>0.87</v>
      </c>
      <c r="CS10" s="252">
        <v>20.059999999999999</v>
      </c>
      <c r="CT10" s="253">
        <v>3</v>
      </c>
      <c r="CU10" s="252">
        <v>0.86</v>
      </c>
      <c r="CV10" s="251">
        <v>0.16</v>
      </c>
      <c r="CW10" s="252">
        <v>4.83</v>
      </c>
      <c r="CX10" s="251">
        <v>3.11</v>
      </c>
      <c r="CY10" s="252">
        <v>1.94</v>
      </c>
      <c r="CZ10" s="251">
        <v>0.21</v>
      </c>
      <c r="DA10" s="252">
        <v>8.33</v>
      </c>
      <c r="DB10" s="251">
        <v>0.78</v>
      </c>
      <c r="DC10" s="252">
        <v>0.68</v>
      </c>
      <c r="DD10" s="251">
        <v>0.15</v>
      </c>
      <c r="DE10" s="252">
        <v>50.26</v>
      </c>
      <c r="DF10" s="254">
        <v>1.91</v>
      </c>
      <c r="DG10" s="255"/>
      <c r="DH10" s="114">
        <v>5</v>
      </c>
      <c r="DI10">
        <f t="shared" si="0"/>
        <v>4.7728012744928732</v>
      </c>
      <c r="DJ10"/>
      <c r="DK10" s="108" t="s">
        <v>85</v>
      </c>
      <c r="DL10" s="235">
        <v>6.3211309958861799</v>
      </c>
      <c r="DM10" s="40">
        <v>0.05</v>
      </c>
      <c r="DN10" s="40">
        <f t="shared" si="1"/>
        <v>5</v>
      </c>
      <c r="DQ10" s="17">
        <f t="shared" si="2"/>
        <v>2.6966534648521217</v>
      </c>
      <c r="DR10" s="343">
        <f t="shared" si="3"/>
        <v>3.2787500000000001</v>
      </c>
      <c r="DS10" s="40">
        <f t="shared" si="4"/>
        <v>6.9762484195843744</v>
      </c>
      <c r="DW10" s="17">
        <f t="shared" si="5"/>
        <v>3.0813993162155682</v>
      </c>
      <c r="DX10" s="343">
        <f t="shared" si="6"/>
        <v>3.7727500000000003</v>
      </c>
      <c r="DY10" s="40">
        <f t="shared" si="7"/>
        <v>8.0474408841054128</v>
      </c>
    </row>
    <row r="11" spans="1:129" s="256" customFormat="1">
      <c r="A11" s="257" t="s">
        <v>27</v>
      </c>
      <c r="B11" s="958"/>
      <c r="C11" s="961"/>
      <c r="D11" s="257" t="s">
        <v>23</v>
      </c>
      <c r="E11" s="257" t="s">
        <v>27</v>
      </c>
      <c r="F11" s="258">
        <v>1387.14</v>
      </c>
      <c r="G11" s="259">
        <v>25.780000686645501</v>
      </c>
      <c r="H11" s="259">
        <v>26.840000152587798</v>
      </c>
      <c r="I11" s="259">
        <v>32.590000152587798</v>
      </c>
      <c r="J11" s="259">
        <v>10.5773575377908</v>
      </c>
      <c r="K11" s="259">
        <v>0.16207170000000001</v>
      </c>
      <c r="L11" s="259">
        <v>2.6061290865948501</v>
      </c>
      <c r="M11" s="259">
        <v>2.3304694952093499</v>
      </c>
      <c r="N11" s="260">
        <v>8.4288420000000003E-2</v>
      </c>
      <c r="O11" s="257" t="s">
        <v>88</v>
      </c>
      <c r="P11" s="261" t="s">
        <v>199</v>
      </c>
      <c r="Q11" s="98" t="s">
        <v>177</v>
      </c>
      <c r="R11" s="108" t="s">
        <v>85</v>
      </c>
      <c r="S11" s="1021"/>
      <c r="T11" s="233">
        <v>2.7175056917064064</v>
      </c>
      <c r="U11" s="234">
        <v>2.1789333333333332</v>
      </c>
      <c r="V11" s="235">
        <v>2.3170974164422322</v>
      </c>
      <c r="W11" s="235">
        <v>6.0749999999999998E-2</v>
      </c>
      <c r="X11" s="235">
        <v>4.4833333333333336E-2</v>
      </c>
      <c r="Y11" s="235">
        <v>2.2322166666666665</v>
      </c>
      <c r="Z11" s="235">
        <v>0.9403803031083009</v>
      </c>
      <c r="AA11" s="235"/>
      <c r="AB11" s="235"/>
      <c r="AF11" s="236"/>
      <c r="AG11" s="237">
        <v>4206.8533333333335</v>
      </c>
      <c r="AH11" s="237">
        <v>2395.9699999999998</v>
      </c>
      <c r="AI11" s="237">
        <v>2503.42</v>
      </c>
      <c r="AJ11" s="237"/>
      <c r="AK11" s="237"/>
      <c r="AL11" s="239"/>
      <c r="AM11" s="240"/>
      <c r="AN11" s="241">
        <v>7.6955365887785092</v>
      </c>
      <c r="AO11" s="235">
        <v>4.5598309485663728</v>
      </c>
      <c r="AP11" s="235">
        <v>2.6949788198247093</v>
      </c>
      <c r="AQ11" s="235">
        <v>2.8237364273447163</v>
      </c>
      <c r="AR11" s="234">
        <v>2.4347999999999996</v>
      </c>
      <c r="AS11" s="235">
        <v>2.4129160620082879</v>
      </c>
      <c r="AT11" s="235">
        <v>4.8433333333333328E-2</v>
      </c>
      <c r="AU11" s="235">
        <v>6.6116666666666671E-2</v>
      </c>
      <c r="AV11" s="235">
        <v>2.4220000000000002</v>
      </c>
      <c r="AW11" s="235">
        <v>1.0090694982458268</v>
      </c>
      <c r="AX11" s="235"/>
      <c r="AY11" s="235"/>
      <c r="AZ11" s="235"/>
      <c r="BA11" s="235"/>
      <c r="BC11" s="236"/>
      <c r="BD11" s="242">
        <v>69.04109077128652</v>
      </c>
      <c r="BE11" s="237">
        <v>125.78706745795543</v>
      </c>
      <c r="BF11" s="237"/>
      <c r="BG11" s="243"/>
      <c r="BH11" s="244"/>
      <c r="BI11" s="237">
        <v>4842.336666666667</v>
      </c>
      <c r="BJ11" s="245">
        <v>2620.8333333333335</v>
      </c>
      <c r="BK11" s="243"/>
      <c r="BL11" s="233">
        <v>2.7144838393113262</v>
      </c>
      <c r="BM11" s="234">
        <v>2.1614333333333331</v>
      </c>
      <c r="BN11" s="235">
        <v>2.2966511112738974</v>
      </c>
      <c r="BO11" s="235">
        <v>5.6066666666666667E-2</v>
      </c>
      <c r="BP11" s="235">
        <v>5.0766666666666668E-2</v>
      </c>
      <c r="BQ11" s="235">
        <v>2.2004666666666663</v>
      </c>
      <c r="BR11" s="246">
        <v>0.94112393594447075</v>
      </c>
      <c r="BS11" s="242">
        <v>3703.7533333333336</v>
      </c>
      <c r="BT11" s="237">
        <v>2259.36</v>
      </c>
      <c r="BU11" s="237">
        <v>2029.17</v>
      </c>
      <c r="BV11" s="237"/>
      <c r="BW11" s="247">
        <v>4.2651071431745775</v>
      </c>
      <c r="BX11" s="235">
        <v>2.7043796859029614</v>
      </c>
      <c r="BY11" s="235">
        <v>2.8248631248247671</v>
      </c>
      <c r="BZ11" s="234">
        <v>2.3778000000000001</v>
      </c>
      <c r="CA11" s="235">
        <v>2.4104781760217189</v>
      </c>
      <c r="CB11" s="235">
        <v>4.4466666666666661E-2</v>
      </c>
      <c r="CC11" s="235">
        <v>5.3216666666666669E-2</v>
      </c>
      <c r="CD11" s="235">
        <v>2.3077999999999999</v>
      </c>
      <c r="CE11" s="246">
        <v>0.98644328069559573</v>
      </c>
      <c r="CF11" s="242">
        <v>4659.670000000001</v>
      </c>
      <c r="CG11" s="245">
        <v>2597.0733333333333</v>
      </c>
      <c r="CH11" s="88"/>
      <c r="CI11" s="88"/>
      <c r="CJ11" s="248"/>
      <c r="CK11" s="88"/>
      <c r="CL11" s="88"/>
      <c r="CM11" s="239"/>
      <c r="CN11" s="249"/>
      <c r="CO11" s="262"/>
      <c r="CP11" s="263"/>
      <c r="CQ11" s="264"/>
      <c r="CR11" s="263"/>
      <c r="CS11" s="264"/>
      <c r="CT11" s="255"/>
      <c r="CU11" s="264"/>
      <c r="CV11" s="263"/>
      <c r="CW11" s="264"/>
      <c r="CX11" s="263"/>
      <c r="CY11" s="264"/>
      <c r="CZ11" s="263"/>
      <c r="DA11" s="264"/>
      <c r="DB11" s="263"/>
      <c r="DC11" s="264"/>
      <c r="DD11" s="263"/>
      <c r="DE11" s="264"/>
      <c r="DF11" s="265"/>
      <c r="DG11" s="255"/>
      <c r="DH11" s="115">
        <v>6</v>
      </c>
      <c r="DI11">
        <f t="shared" si="0"/>
        <v>4.5219051654072508</v>
      </c>
      <c r="DJ11"/>
      <c r="DK11" s="108" t="s">
        <v>85</v>
      </c>
      <c r="DL11" s="235">
        <v>4.5598309485663728</v>
      </c>
      <c r="DM11" s="40">
        <v>0.06</v>
      </c>
      <c r="DN11" s="40">
        <f t="shared" si="1"/>
        <v>6</v>
      </c>
      <c r="DQ11" s="17">
        <f t="shared" si="2"/>
        <v>2.5670028443526611</v>
      </c>
      <c r="DR11" s="343">
        <f t="shared" si="3"/>
        <v>3.2444999999999999</v>
      </c>
      <c r="DS11" s="40">
        <f t="shared" si="4"/>
        <v>5.1922685879859696</v>
      </c>
      <c r="DW11" s="17">
        <f t="shared" si="5"/>
        <v>2.9291355980441649</v>
      </c>
      <c r="DX11" s="343">
        <f t="shared" si="6"/>
        <v>3.7332999999999998</v>
      </c>
      <c r="DY11" s="40">
        <f t="shared" si="7"/>
        <v>5.9393424824508267</v>
      </c>
    </row>
    <row r="12" spans="1:129">
      <c r="A12" s="2" t="s">
        <v>28</v>
      </c>
      <c r="B12" s="958"/>
      <c r="C12" s="961"/>
      <c r="D12" s="2" t="s">
        <v>23</v>
      </c>
      <c r="E12" s="2" t="s">
        <v>28</v>
      </c>
      <c r="F12" s="6">
        <v>1387.5</v>
      </c>
      <c r="G12" s="7">
        <v>25.629999160766602</v>
      </c>
      <c r="H12" s="7">
        <v>27.4699993133544</v>
      </c>
      <c r="I12" s="7">
        <v>33.419998168945298</v>
      </c>
      <c r="J12" s="7">
        <v>10.277476269307201</v>
      </c>
      <c r="K12" s="7">
        <v>0.1161938</v>
      </c>
      <c r="L12" s="7">
        <v>2.6330340983116498</v>
      </c>
      <c r="M12" s="7">
        <v>2.3624246436948999</v>
      </c>
      <c r="N12" s="8">
        <v>5.7984559999999997E-2</v>
      </c>
      <c r="O12" s="2" t="s">
        <v>73</v>
      </c>
      <c r="P12" s="86" t="s">
        <v>172</v>
      </c>
      <c r="Q12" s="97" t="s">
        <v>202</v>
      </c>
      <c r="R12" s="107" t="s">
        <v>23</v>
      </c>
      <c r="S12" s="1022">
        <f>COUNT(T12:T13)</f>
        <v>2</v>
      </c>
      <c r="T12" s="68">
        <v>2.537853449482113</v>
      </c>
      <c r="U12" s="52">
        <v>2.2923833333333334</v>
      </c>
      <c r="V12" s="40">
        <v>1.9522197631442888</v>
      </c>
      <c r="W12" s="40">
        <v>0.22952499999999998</v>
      </c>
      <c r="X12" s="40">
        <v>0.10753333333333333</v>
      </c>
      <c r="Y12" s="40">
        <v>2.0429083333333331</v>
      </c>
      <c r="Z12" s="40">
        <v>1.178016119217018</v>
      </c>
      <c r="AA12" s="40"/>
      <c r="AB12" s="40"/>
      <c r="AC12" s="40"/>
      <c r="AD12" s="40"/>
      <c r="AE12" s="40"/>
      <c r="AF12" s="53"/>
      <c r="AG12" s="41">
        <v>2894.36</v>
      </c>
      <c r="AH12" s="41">
        <v>1555.34</v>
      </c>
      <c r="AI12" s="41">
        <v>1949.16</v>
      </c>
      <c r="AJ12" s="13"/>
      <c r="AK12" s="41"/>
      <c r="AL12" s="43"/>
      <c r="AM12" s="57"/>
      <c r="AN12" s="58">
        <v>22.953869047619051</v>
      </c>
      <c r="AO12" s="57">
        <v>8.4173820474676155</v>
      </c>
      <c r="AP12" s="57">
        <v>2.3609076699151506</v>
      </c>
      <c r="AQ12" s="57">
        <v>2.5778993030520461</v>
      </c>
      <c r="AR12" s="52">
        <v>2.8706166666666668</v>
      </c>
      <c r="AS12" s="40">
        <v>2.609666262572309</v>
      </c>
      <c r="AT12" s="40">
        <v>7.8850000000000003E-2</v>
      </c>
      <c r="AU12" s="40">
        <v>0.10733333333333334</v>
      </c>
      <c r="AV12" s="40">
        <v>3.1152000000000002</v>
      </c>
      <c r="AW12" s="40">
        <v>1.0999937838170706</v>
      </c>
      <c r="AX12" s="40"/>
      <c r="AY12" s="40"/>
      <c r="AZ12" s="17"/>
      <c r="BA12" s="40"/>
      <c r="BB12" s="40"/>
      <c r="BC12" s="53"/>
      <c r="BD12" s="62"/>
      <c r="BE12" s="41"/>
      <c r="BF12" s="41"/>
      <c r="BG12" s="42"/>
      <c r="BH12" s="63"/>
      <c r="BI12" s="41"/>
      <c r="BJ12" s="56"/>
      <c r="BK12" s="42"/>
      <c r="BL12" s="68"/>
      <c r="BM12" s="52"/>
      <c r="BN12" s="40"/>
      <c r="BO12" s="40"/>
      <c r="BP12" s="40"/>
      <c r="BQ12" s="40"/>
      <c r="BR12" s="61"/>
      <c r="BS12" s="62"/>
      <c r="BT12" s="41"/>
      <c r="BU12" s="41"/>
      <c r="BV12" s="41"/>
      <c r="BW12" s="39"/>
      <c r="BX12" s="40"/>
      <c r="BY12" s="40"/>
      <c r="BZ12" s="65"/>
      <c r="CA12" s="13"/>
      <c r="CB12" s="13"/>
      <c r="CC12" s="13"/>
      <c r="CD12" s="13"/>
      <c r="CE12" s="66"/>
      <c r="CF12" s="62"/>
      <c r="CG12" s="56"/>
      <c r="CH12" s="44"/>
      <c r="CI12" s="44"/>
      <c r="CJ12" s="55"/>
      <c r="CK12" s="44"/>
      <c r="CL12" s="44"/>
      <c r="CM12" s="43"/>
      <c r="CN12" s="25"/>
      <c r="CO12" s="120"/>
      <c r="CP12" s="127"/>
      <c r="CQ12" s="126"/>
      <c r="CR12" s="127"/>
      <c r="CS12" s="126"/>
      <c r="CT12" s="121"/>
      <c r="CU12" s="126"/>
      <c r="CV12" s="127"/>
      <c r="CW12" s="126"/>
      <c r="CX12" s="127"/>
      <c r="CY12" s="126"/>
      <c r="CZ12" s="127"/>
      <c r="DA12" s="126"/>
      <c r="DB12" s="127"/>
      <c r="DC12" s="126"/>
      <c r="DD12" s="127"/>
      <c r="DE12" s="126"/>
      <c r="DF12" s="122"/>
      <c r="DG12" s="114"/>
      <c r="DH12" s="115">
        <v>7</v>
      </c>
      <c r="DI12">
        <f t="shared" si="0"/>
        <v>4.2841981362631545</v>
      </c>
      <c r="DK12" s="107" t="s">
        <v>23</v>
      </c>
      <c r="DL12" s="57">
        <v>8.4173820474676155</v>
      </c>
      <c r="DM12" s="40">
        <v>7.0000000000000007E-2</v>
      </c>
      <c r="DN12" s="40">
        <f t="shared" si="1"/>
        <v>7.0000000000000009</v>
      </c>
      <c r="DQ12" s="17">
        <f t="shared" si="2"/>
        <v>2.443585610387653</v>
      </c>
      <c r="DR12" s="343">
        <f t="shared" si="3"/>
        <v>3.2102499999999998</v>
      </c>
      <c r="DS12" s="40">
        <f t="shared" si="4"/>
        <v>4.044928201993792</v>
      </c>
      <c r="DW12" s="17">
        <f t="shared" si="5"/>
        <v>2.7843958121814945</v>
      </c>
      <c r="DX12" s="343">
        <f t="shared" si="6"/>
        <v>3.6938499999999999</v>
      </c>
      <c r="DY12" s="40">
        <f t="shared" si="7"/>
        <v>4.594117337900264</v>
      </c>
    </row>
    <row r="13" spans="1:129">
      <c r="A13" s="2" t="s">
        <v>29</v>
      </c>
      <c r="B13" s="958"/>
      <c r="C13" s="961"/>
      <c r="D13" s="2" t="s">
        <v>23</v>
      </c>
      <c r="E13" s="2" t="s">
        <v>29</v>
      </c>
      <c r="F13" s="6">
        <v>1387.7</v>
      </c>
      <c r="G13" s="7">
        <v>25.649999618530199</v>
      </c>
      <c r="H13" s="7">
        <v>27.590000152587798</v>
      </c>
      <c r="I13" s="7">
        <v>34.799999237060497</v>
      </c>
      <c r="J13" s="7">
        <v>7.5819843140616197</v>
      </c>
      <c r="K13" s="7">
        <v>8.166706E-2</v>
      </c>
      <c r="L13" s="7">
        <v>2.6458174412750499</v>
      </c>
      <c r="M13" s="7">
        <v>2.4452119778988601</v>
      </c>
      <c r="N13" s="8">
        <v>4.0243630000000002E-2</v>
      </c>
      <c r="O13" s="2" t="s">
        <v>78</v>
      </c>
      <c r="P13" s="86" t="s">
        <v>116</v>
      </c>
      <c r="Q13" s="97" t="s">
        <v>180</v>
      </c>
      <c r="R13" s="107" t="s">
        <v>23</v>
      </c>
      <c r="S13" s="1022"/>
      <c r="T13" s="68">
        <v>2.7120331342802642</v>
      </c>
      <c r="U13" s="52">
        <v>2.4242666666666666</v>
      </c>
      <c r="V13" s="40">
        <v>2.8372026674738819</v>
      </c>
      <c r="W13" s="40">
        <v>5.685833333333333E-2</v>
      </c>
      <c r="X13" s="40">
        <v>6.2300000000000001E-2</v>
      </c>
      <c r="Y13" s="40">
        <v>2.2579416666666665</v>
      </c>
      <c r="Z13" s="40">
        <v>0.8545015188676337</v>
      </c>
      <c r="AA13" s="40">
        <v>2.6098072000000001</v>
      </c>
      <c r="AB13" s="40">
        <v>2.3872650000000002</v>
      </c>
      <c r="AC13" s="40">
        <f>AA13</f>
        <v>2.6098072000000001</v>
      </c>
      <c r="AD13" s="40">
        <f>AB13^2/AA13</f>
        <v>2.183699309368524</v>
      </c>
      <c r="AE13" s="40">
        <f>AC13/AD13</f>
        <v>1.1951312109700198</v>
      </c>
      <c r="AF13" s="53">
        <v>-79.208333333333002</v>
      </c>
      <c r="AG13" s="41">
        <v>4506.6833333333334</v>
      </c>
      <c r="AH13" s="41">
        <v>3005.89</v>
      </c>
      <c r="AI13" s="41">
        <v>3041.26</v>
      </c>
      <c r="AJ13" s="41">
        <v>2971.29</v>
      </c>
      <c r="AK13" s="41">
        <v>3191.17</v>
      </c>
      <c r="AL13" s="43">
        <f>(AK13^2-AJ13^2)/(2*AJ13^2)</f>
        <v>7.6739641025772826E-2</v>
      </c>
      <c r="AM13" s="57"/>
      <c r="AN13" s="54">
        <v>7.9754141368713007</v>
      </c>
      <c r="AO13" s="40">
        <v>4.3852033191477195</v>
      </c>
      <c r="AP13" s="40">
        <v>2.6230666143113623</v>
      </c>
      <c r="AQ13" s="40">
        <v>2.7433689192131649</v>
      </c>
      <c r="AR13" s="52">
        <v>2.7768600000000001</v>
      </c>
      <c r="AS13" s="40">
        <v>2.3481522027127752</v>
      </c>
      <c r="AT13" s="40">
        <v>7.5722499999999998E-2</v>
      </c>
      <c r="AU13" s="40">
        <v>4.07E-2</v>
      </c>
      <c r="AV13" s="40">
        <v>2.3987274999999997</v>
      </c>
      <c r="AW13" s="40">
        <v>1.1825724059930813</v>
      </c>
      <c r="AX13" s="40">
        <v>2.6643420500000001</v>
      </c>
      <c r="AY13" s="40">
        <v>2.4907050000000002</v>
      </c>
      <c r="AZ13" s="17">
        <f>AX13</f>
        <v>2.6643420500000001</v>
      </c>
      <c r="BA13" s="40">
        <f>(AY13^2)/AX13</f>
        <v>2.3283839989782846</v>
      </c>
      <c r="BB13" s="40">
        <f>AZ13/BA13</f>
        <v>1.1442880775547062</v>
      </c>
      <c r="BC13" s="53">
        <v>-85.833333333333002</v>
      </c>
      <c r="BD13" s="62">
        <v>35.587099271246203</v>
      </c>
      <c r="BE13" s="41">
        <v>64.836705310671164</v>
      </c>
      <c r="BF13" s="41"/>
      <c r="BG13" s="42"/>
      <c r="BH13" s="63"/>
      <c r="BI13" s="41">
        <v>4508.2733333333335</v>
      </c>
      <c r="BJ13" s="110">
        <v>2372.9366666666665</v>
      </c>
      <c r="BK13" s="42"/>
      <c r="BL13" s="68">
        <v>2.743721686045836</v>
      </c>
      <c r="BM13" s="52">
        <v>2.3024499999999994</v>
      </c>
      <c r="BN13" s="40">
        <v>2.7443322069968952</v>
      </c>
      <c r="BO13" s="40">
        <v>5.3949999999999998E-2</v>
      </c>
      <c r="BP13" s="40">
        <v>0.12343333333333333</v>
      </c>
      <c r="BQ13" s="40">
        <v>2.6418833333333334</v>
      </c>
      <c r="BR13" s="61">
        <v>0.83898370398806621</v>
      </c>
      <c r="BS13" s="62">
        <v>4204.1766666666672</v>
      </c>
      <c r="BT13" s="41">
        <v>2440.91</v>
      </c>
      <c r="BU13" s="41">
        <v>2230.9699999999998</v>
      </c>
      <c r="BV13" s="41"/>
      <c r="BW13" s="39">
        <v>3.5612559892430147</v>
      </c>
      <c r="BX13" s="40">
        <v>2.6869394665075848</v>
      </c>
      <c r="BY13" s="40">
        <v>2.7861618212363672</v>
      </c>
      <c r="BZ13" s="52">
        <v>2.51885</v>
      </c>
      <c r="CA13" s="40">
        <v>2.961126745340136</v>
      </c>
      <c r="CB13" s="40">
        <v>6.25E-2</v>
      </c>
      <c r="CC13" s="40">
        <v>7.7650000000000011E-2</v>
      </c>
      <c r="CD13" s="40">
        <v>2.7131166666666666</v>
      </c>
      <c r="CE13" s="61">
        <v>0.85063903595611445</v>
      </c>
      <c r="CF13" s="62">
        <v>4721.1033333333335</v>
      </c>
      <c r="CG13" s="110">
        <v>2624.0933333333332</v>
      </c>
      <c r="CH13" s="44"/>
      <c r="CI13" s="44"/>
      <c r="CJ13" s="55"/>
      <c r="CK13" s="44"/>
      <c r="CL13" s="44"/>
      <c r="CM13" s="43"/>
      <c r="CN13" s="25"/>
      <c r="CO13" s="120">
        <v>0.16</v>
      </c>
      <c r="CP13" s="127">
        <v>0.46</v>
      </c>
      <c r="CQ13" s="126">
        <v>8.42</v>
      </c>
      <c r="CR13" s="127">
        <v>0.75</v>
      </c>
      <c r="CS13" s="126">
        <v>32.11</v>
      </c>
      <c r="CT13" s="121">
        <v>1.67</v>
      </c>
      <c r="CU13" s="126">
        <v>3.58</v>
      </c>
      <c r="CV13" s="127">
        <v>0.22</v>
      </c>
      <c r="CW13" s="126">
        <v>0.13</v>
      </c>
      <c r="CX13" s="127">
        <v>0.06</v>
      </c>
      <c r="CY13" s="126">
        <v>0.57999999999999996</v>
      </c>
      <c r="CZ13" s="127">
        <v>0.06</v>
      </c>
      <c r="DA13" s="126">
        <v>4.8899999999999997</v>
      </c>
      <c r="DB13" s="127">
        <v>0.28000000000000003</v>
      </c>
      <c r="DC13" s="126">
        <v>0.38</v>
      </c>
      <c r="DD13" s="127">
        <v>0.1</v>
      </c>
      <c r="DE13" s="126">
        <v>49.74</v>
      </c>
      <c r="DF13" s="122">
        <v>1.32</v>
      </c>
      <c r="DG13" s="114"/>
      <c r="DH13" s="114">
        <v>8</v>
      </c>
      <c r="DI13">
        <f t="shared" si="0"/>
        <v>4.0589868649108789</v>
      </c>
      <c r="DK13" s="107" t="s">
        <v>23</v>
      </c>
      <c r="DL13" s="40">
        <v>4.3852033191477195</v>
      </c>
      <c r="DM13" s="40">
        <v>0.08</v>
      </c>
      <c r="DN13" s="40">
        <f t="shared" si="1"/>
        <v>8</v>
      </c>
      <c r="DQ13" s="17">
        <f t="shared" si="2"/>
        <v>2.3261020720837484</v>
      </c>
      <c r="DR13" s="343">
        <f t="shared" si="3"/>
        <v>3.1760000000000002</v>
      </c>
      <c r="DS13" s="40">
        <f t="shared" si="4"/>
        <v>3.258144421460643</v>
      </c>
      <c r="DW13" s="17">
        <f t="shared" si="5"/>
        <v>2.6468081723736403</v>
      </c>
      <c r="DX13" s="343">
        <f t="shared" si="6"/>
        <v>3.6544000000000003</v>
      </c>
      <c r="DY13" s="40">
        <f t="shared" si="7"/>
        <v>3.6777733204905361</v>
      </c>
    </row>
    <row r="14" spans="1:129" s="297" customFormat="1">
      <c r="A14" s="266" t="s">
        <v>30</v>
      </c>
      <c r="B14" s="958"/>
      <c r="C14" s="961"/>
      <c r="D14" s="266" t="s">
        <v>23</v>
      </c>
      <c r="E14" s="266" t="s">
        <v>30</v>
      </c>
      <c r="F14" s="267">
        <v>1388</v>
      </c>
      <c r="G14" s="268">
        <v>25.649999618530199</v>
      </c>
      <c r="H14" s="268">
        <v>27.9500007629394</v>
      </c>
      <c r="I14" s="268">
        <v>34.119998931884702</v>
      </c>
      <c r="J14" s="268">
        <v>9.7736704501626797</v>
      </c>
      <c r="K14" s="268">
        <v>0.1013612</v>
      </c>
      <c r="L14" s="268">
        <v>2.6231584211703498</v>
      </c>
      <c r="M14" s="268">
        <v>2.3667795616994698</v>
      </c>
      <c r="N14" s="269">
        <v>5.2035579999999998E-2</v>
      </c>
      <c r="O14" s="266" t="s">
        <v>29</v>
      </c>
      <c r="P14" s="270" t="s">
        <v>93</v>
      </c>
      <c r="Q14" s="95" t="s">
        <v>186</v>
      </c>
      <c r="R14" s="105" t="s">
        <v>95</v>
      </c>
      <c r="S14" s="1013">
        <f>COUNT(T14:T27)</f>
        <v>14</v>
      </c>
      <c r="T14" s="272">
        <v>2.4787343226578815</v>
      </c>
      <c r="U14" s="273">
        <v>2.7364999999999999</v>
      </c>
      <c r="V14" s="274">
        <v>3.050655568123144</v>
      </c>
      <c r="W14" s="274">
        <v>6.0266666666666677E-2</v>
      </c>
      <c r="X14" s="274">
        <v>5.5041666666666662E-2</v>
      </c>
      <c r="Y14" s="274">
        <v>2.1630833333333337</v>
      </c>
      <c r="Z14" s="274">
        <v>0.89704894300446203</v>
      </c>
      <c r="AA14" s="274">
        <v>2.8778133000000001</v>
      </c>
      <c r="AB14" s="274">
        <v>2.7503576000000001</v>
      </c>
      <c r="AC14" s="274">
        <f>AA14</f>
        <v>2.8778133000000001</v>
      </c>
      <c r="AD14" s="274">
        <f>AB14^2/AA14</f>
        <v>2.6285467955401276</v>
      </c>
      <c r="AE14" s="274">
        <f>AC14/AD14</f>
        <v>1.0948305371176212</v>
      </c>
      <c r="AF14" s="275">
        <v>-89.166666666666998</v>
      </c>
      <c r="AG14" s="276">
        <v>3945.67</v>
      </c>
      <c r="AH14" s="276">
        <v>2550.61</v>
      </c>
      <c r="AI14" s="276">
        <v>2478.6</v>
      </c>
      <c r="AJ14" s="276">
        <v>2356.25</v>
      </c>
      <c r="AK14" s="276">
        <v>2762.49</v>
      </c>
      <c r="AL14" s="277">
        <f>(AK14^2-AJ14^2)/(2*AJ14^2)</f>
        <v>0.18727207537715726</v>
      </c>
      <c r="AM14" s="278"/>
      <c r="AN14" s="279">
        <v>12.875472817622191</v>
      </c>
      <c r="AO14" s="274">
        <v>7.9011073911923688</v>
      </c>
      <c r="AP14" s="274">
        <v>2.4702629287615139</v>
      </c>
      <c r="AQ14" s="274">
        <v>2.6821852671497557</v>
      </c>
      <c r="AR14" s="273">
        <v>3.883083333333333</v>
      </c>
      <c r="AS14" s="274">
        <v>3.9849089283287205</v>
      </c>
      <c r="AT14" s="274">
        <v>5.1316666666666663E-2</v>
      </c>
      <c r="AU14" s="274">
        <v>7.4216666666666681E-2</v>
      </c>
      <c r="AV14" s="274">
        <v>2.4213000000000005</v>
      </c>
      <c r="AW14" s="274">
        <v>0.97444719645372335</v>
      </c>
      <c r="AX14" s="274"/>
      <c r="AY14" s="274"/>
      <c r="AZ14" s="274"/>
      <c r="BA14" s="274"/>
      <c r="BB14" s="274"/>
      <c r="BC14" s="280"/>
      <c r="BD14" s="281">
        <v>28.167357164714641</v>
      </c>
      <c r="BE14" s="276">
        <v>51.318558502030783</v>
      </c>
      <c r="BF14" s="276"/>
      <c r="BG14" s="282"/>
      <c r="BH14" s="283"/>
      <c r="BI14" s="276">
        <v>4344.6166666666677</v>
      </c>
      <c r="BJ14" s="284">
        <v>2304.6166666666668</v>
      </c>
      <c r="BK14" s="282"/>
      <c r="BL14" s="272">
        <v>2.4743297403224842</v>
      </c>
      <c r="BM14" s="273">
        <v>2.6318833333333336</v>
      </c>
      <c r="BN14" s="274">
        <v>2.9266371821825938</v>
      </c>
      <c r="BO14" s="274">
        <v>5.0516666666666668E-2</v>
      </c>
      <c r="BP14" s="274">
        <v>4.6816666666666673E-2</v>
      </c>
      <c r="BQ14" s="274">
        <v>2.049666666666667</v>
      </c>
      <c r="BR14" s="280">
        <v>0.89928582516352706</v>
      </c>
      <c r="BS14" s="281">
        <v>3667.2566666666667</v>
      </c>
      <c r="BT14" s="276">
        <v>2284.67</v>
      </c>
      <c r="BU14" s="276">
        <v>2085.44</v>
      </c>
      <c r="BV14" s="276"/>
      <c r="BW14" s="285">
        <v>7.8883876959232353</v>
      </c>
      <c r="BX14" s="274">
        <v>2.4761686797566482</v>
      </c>
      <c r="BY14" s="274">
        <v>2.6882264003613101</v>
      </c>
      <c r="BZ14" s="273">
        <v>3.4303666666666666</v>
      </c>
      <c r="CA14" s="274">
        <v>3.4739039377066918</v>
      </c>
      <c r="CB14" s="274">
        <v>4.5533333333333335E-2</v>
      </c>
      <c r="CC14" s="274">
        <v>5.6683333333333336E-2</v>
      </c>
      <c r="CD14" s="274">
        <v>2.0038333333333331</v>
      </c>
      <c r="CE14" s="280">
        <v>0.98746733593653524</v>
      </c>
      <c r="CF14" s="281">
        <v>4065.28</v>
      </c>
      <c r="CG14" s="284">
        <v>2318.2099999999996</v>
      </c>
      <c r="CH14" s="286">
        <v>2060.23</v>
      </c>
      <c r="CI14" s="286">
        <v>2442.33</v>
      </c>
      <c r="CJ14" s="287">
        <f>(CI14^2-CH14^2)/(2*CH14^2)</f>
        <v>0.20266331264116599</v>
      </c>
      <c r="CK14" s="288"/>
      <c r="CL14" s="288"/>
      <c r="CM14" s="277"/>
      <c r="CN14" s="289"/>
      <c r="CO14" s="290">
        <v>0</v>
      </c>
      <c r="CP14" s="291">
        <v>0</v>
      </c>
      <c r="CQ14" s="292">
        <v>3.9</v>
      </c>
      <c r="CR14" s="291">
        <v>0.51</v>
      </c>
      <c r="CS14" s="292">
        <v>31.83</v>
      </c>
      <c r="CT14" s="293">
        <v>1.27</v>
      </c>
      <c r="CU14" s="292">
        <v>1.06</v>
      </c>
      <c r="CV14" s="291">
        <v>0.14000000000000001</v>
      </c>
      <c r="CW14" s="292">
        <v>7.41</v>
      </c>
      <c r="CX14" s="291">
        <v>1.04</v>
      </c>
      <c r="CY14" s="292">
        <v>0.77</v>
      </c>
      <c r="CZ14" s="291">
        <v>0.67</v>
      </c>
      <c r="DA14" s="292">
        <v>0.88</v>
      </c>
      <c r="DB14" s="291">
        <v>0.3</v>
      </c>
      <c r="DC14" s="292">
        <v>0.46</v>
      </c>
      <c r="DD14" s="291">
        <v>0.11</v>
      </c>
      <c r="DE14" s="292">
        <v>53.68</v>
      </c>
      <c r="DF14" s="294">
        <v>0.85</v>
      </c>
      <c r="DG14" s="295"/>
      <c r="DH14" s="114">
        <v>9</v>
      </c>
      <c r="DI14">
        <f t="shared" si="0"/>
        <v>3.8456144756856441</v>
      </c>
      <c r="DJ14"/>
      <c r="DK14" s="105" t="s">
        <v>95</v>
      </c>
      <c r="DL14" s="274">
        <v>7.9011073911923688</v>
      </c>
      <c r="DM14" s="40">
        <v>0.09</v>
      </c>
      <c r="DN14" s="40">
        <f t="shared" si="1"/>
        <v>9</v>
      </c>
      <c r="DQ14" s="17">
        <f t="shared" si="2"/>
        <v>2.2142669472071161</v>
      </c>
      <c r="DR14" s="343">
        <f t="shared" si="3"/>
        <v>3.1417500000000005</v>
      </c>
      <c r="DS14" s="40">
        <f t="shared" si="4"/>
        <v>2.6922101038259894</v>
      </c>
      <c r="DW14" s="17">
        <f t="shared" si="5"/>
        <v>2.5160192637465597</v>
      </c>
      <c r="DX14" s="343">
        <f t="shared" si="6"/>
        <v>3.6149500000000003</v>
      </c>
      <c r="DY14" s="40">
        <f t="shared" si="7"/>
        <v>3.0224742789395052</v>
      </c>
    </row>
    <row r="15" spans="1:129" s="297" customFormat="1">
      <c r="A15" s="266" t="s">
        <v>31</v>
      </c>
      <c r="B15" s="958"/>
      <c r="C15" s="961"/>
      <c r="D15" s="266" t="s">
        <v>23</v>
      </c>
      <c r="E15" s="266" t="s">
        <v>31</v>
      </c>
      <c r="F15" s="267">
        <v>1388.24</v>
      </c>
      <c r="G15" s="268">
        <v>25.579999923706001</v>
      </c>
      <c r="H15" s="268">
        <v>27.110000610351499</v>
      </c>
      <c r="I15" s="268">
        <v>33.009998321533203</v>
      </c>
      <c r="J15" s="268">
        <v>10.3538218766511</v>
      </c>
      <c r="K15" s="268">
        <v>0.28116849999999999</v>
      </c>
      <c r="L15" s="268">
        <v>2.6478329655775399</v>
      </c>
      <c r="M15" s="268">
        <v>2.3736810567303901</v>
      </c>
      <c r="N15" s="269">
        <v>0.1678277</v>
      </c>
      <c r="O15" s="266" t="s">
        <v>32</v>
      </c>
      <c r="P15" s="270" t="s">
        <v>97</v>
      </c>
      <c r="Q15" s="95" t="s">
        <v>187</v>
      </c>
      <c r="R15" s="105" t="s">
        <v>95</v>
      </c>
      <c r="S15" s="1013"/>
      <c r="T15" s="272">
        <v>2.5258567000869121</v>
      </c>
      <c r="U15" s="273">
        <v>2.9008333333333329</v>
      </c>
      <c r="V15" s="274">
        <v>2.6073337909628447</v>
      </c>
      <c r="W15" s="274">
        <v>4.041666666666667E-2</v>
      </c>
      <c r="X15" s="274">
        <v>6.0583333333333322E-2</v>
      </c>
      <c r="Y15" s="274">
        <v>2.0887500000000001</v>
      </c>
      <c r="Z15" s="274">
        <v>1.1133100061203898</v>
      </c>
      <c r="AA15" s="274">
        <v>2.9020823999999998</v>
      </c>
      <c r="AB15" s="274">
        <v>2.8030455000000001</v>
      </c>
      <c r="AC15" s="274">
        <f>AA15</f>
        <v>2.9020823999999998</v>
      </c>
      <c r="AD15" s="274">
        <f>AB15^2/AA15</f>
        <v>2.7073883481290024</v>
      </c>
      <c r="AE15" s="274">
        <f>AC15/AD15</f>
        <v>1.0719121259443791</v>
      </c>
      <c r="AF15" s="275">
        <v>1.9166666666666998</v>
      </c>
      <c r="AG15" s="276">
        <v>3613.22</v>
      </c>
      <c r="AH15" s="276">
        <v>2165.4699999999998</v>
      </c>
      <c r="AI15" s="276">
        <v>2322.37</v>
      </c>
      <c r="AJ15" s="276">
        <v>2140.73</v>
      </c>
      <c r="AK15" s="288">
        <v>2548.7200000000003</v>
      </c>
      <c r="AL15" s="277">
        <f>(AK15^2-AJ15^2)/(2*AJ15^2)</f>
        <v>0.20874574991011685</v>
      </c>
      <c r="AM15" s="278"/>
      <c r="AN15" s="279">
        <v>10.685829175664606</v>
      </c>
      <c r="AO15" s="274">
        <v>6.1515511804627723</v>
      </c>
      <c r="AP15" s="274">
        <v>2.5144912361789915</v>
      </c>
      <c r="AQ15" s="274">
        <v>2.6793103858478786</v>
      </c>
      <c r="AR15" s="273">
        <v>4.0173666666666668</v>
      </c>
      <c r="AS15" s="274">
        <v>3.7242831048116103</v>
      </c>
      <c r="AT15" s="274">
        <v>4.965E-2</v>
      </c>
      <c r="AU15" s="274">
        <v>4.696666666666667E-2</v>
      </c>
      <c r="AV15" s="274">
        <v>2.4464999999999999</v>
      </c>
      <c r="AW15" s="274">
        <v>1.0786952961434122</v>
      </c>
      <c r="AX15" s="274"/>
      <c r="AY15" s="274"/>
      <c r="AZ15" s="274"/>
      <c r="BA15" s="274"/>
      <c r="BB15" s="274"/>
      <c r="BC15" s="280"/>
      <c r="BD15" s="281">
        <v>28.386927449544917</v>
      </c>
      <c r="BE15" s="276">
        <v>51.718597115574745</v>
      </c>
      <c r="BF15" s="276"/>
      <c r="BG15" s="282"/>
      <c r="BH15" s="283"/>
      <c r="BI15" s="276">
        <v>4235.7366666666667</v>
      </c>
      <c r="BJ15" s="284">
        <v>2248.6166666666668</v>
      </c>
      <c r="BK15" s="282"/>
      <c r="BL15" s="272">
        <v>2.5211775319227394</v>
      </c>
      <c r="BM15" s="273">
        <v>2.8445</v>
      </c>
      <c r="BN15" s="274">
        <v>2.519928033046229</v>
      </c>
      <c r="BO15" s="274">
        <v>2.8166666666666666E-2</v>
      </c>
      <c r="BP15" s="274">
        <v>6.2766666666666665E-2</v>
      </c>
      <c r="BQ15" s="274">
        <v>1.9113500000000001</v>
      </c>
      <c r="BR15" s="280">
        <v>1.1288020779551431</v>
      </c>
      <c r="BS15" s="281">
        <v>3459.2633333333329</v>
      </c>
      <c r="BT15" s="276">
        <v>2080.44</v>
      </c>
      <c r="BU15" s="276">
        <v>2301.0500000000002</v>
      </c>
      <c r="BV15" s="276"/>
      <c r="BW15" s="285">
        <v>6.0936192866377494</v>
      </c>
      <c r="BX15" s="274">
        <v>2.5207073921971253</v>
      </c>
      <c r="BY15" s="274">
        <v>2.6842770140308958</v>
      </c>
      <c r="BZ15" s="273">
        <v>3.6218000000000004</v>
      </c>
      <c r="CA15" s="274">
        <v>3.2703973936379089</v>
      </c>
      <c r="CB15" s="274">
        <v>8.0283333333333332E-2</v>
      </c>
      <c r="CC15" s="274">
        <v>5.4999999999999993E-2</v>
      </c>
      <c r="CD15" s="274">
        <v>1.9795333333333334</v>
      </c>
      <c r="CE15" s="280">
        <v>1.1074495127245683</v>
      </c>
      <c r="CF15" s="281">
        <v>4114.2666666666664</v>
      </c>
      <c r="CG15" s="284">
        <v>2241.6533333333332</v>
      </c>
      <c r="CH15" s="286">
        <v>2270.36</v>
      </c>
      <c r="CI15" s="286">
        <v>2417.7600000000002</v>
      </c>
      <c r="CJ15" s="287">
        <f>(CI15^2-CH15^2)/(2*CH15^2)</f>
        <v>6.7031162952906342E-2</v>
      </c>
      <c r="CK15" s="288"/>
      <c r="CL15" s="288"/>
      <c r="CM15" s="277"/>
      <c r="CN15" s="289"/>
      <c r="CO15" s="290"/>
      <c r="CP15" s="291"/>
      <c r="CQ15" s="292"/>
      <c r="CR15" s="291"/>
      <c r="CS15" s="292"/>
      <c r="CT15" s="293"/>
      <c r="CU15" s="292"/>
      <c r="CV15" s="291"/>
      <c r="CW15" s="292"/>
      <c r="CX15" s="291"/>
      <c r="CY15" s="292"/>
      <c r="CZ15" s="291"/>
      <c r="DA15" s="292"/>
      <c r="DB15" s="291"/>
      <c r="DC15" s="292"/>
      <c r="DD15" s="291"/>
      <c r="DE15" s="292"/>
      <c r="DF15" s="294"/>
      <c r="DG15" s="295"/>
      <c r="DH15" s="115">
        <v>10</v>
      </c>
      <c r="DI15">
        <f t="shared" si="0"/>
        <v>3.6434586234926583</v>
      </c>
      <c r="DJ15"/>
      <c r="DK15" s="105" t="s">
        <v>95</v>
      </c>
      <c r="DL15" s="274">
        <v>6.1515511804627723</v>
      </c>
      <c r="DM15" s="40">
        <v>0.1</v>
      </c>
      <c r="DN15" s="40">
        <f t="shared" si="1"/>
        <v>10</v>
      </c>
      <c r="DQ15" s="17">
        <f t="shared" si="2"/>
        <v>2.1078086694199878</v>
      </c>
      <c r="DR15" s="343">
        <f t="shared" si="3"/>
        <v>3.1075000000000004</v>
      </c>
      <c r="DS15" s="40">
        <f t="shared" si="4"/>
        <v>2.2697964818043004</v>
      </c>
      <c r="DW15" s="17">
        <f t="shared" si="5"/>
        <v>2.3916931350059873</v>
      </c>
      <c r="DX15" s="343">
        <f t="shared" si="6"/>
        <v>3.5755000000000003</v>
      </c>
      <c r="DY15" s="40">
        <f t="shared" si="7"/>
        <v>2.5358795943537213</v>
      </c>
    </row>
    <row r="16" spans="1:129" s="297" customFormat="1">
      <c r="A16" s="266" t="s">
        <v>32</v>
      </c>
      <c r="B16" s="958"/>
      <c r="C16" s="961"/>
      <c r="D16" s="266" t="s">
        <v>23</v>
      </c>
      <c r="E16" s="266" t="s">
        <v>32</v>
      </c>
      <c r="F16" s="267">
        <v>1388.7</v>
      </c>
      <c r="G16" s="268">
        <v>25.629999160766602</v>
      </c>
      <c r="H16" s="268">
        <v>26.559999465942301</v>
      </c>
      <c r="I16" s="268">
        <v>34.580001831054602</v>
      </c>
      <c r="J16" s="268">
        <v>5.82501041881582</v>
      </c>
      <c r="K16" s="268">
        <v>0.22437670000000001</v>
      </c>
      <c r="L16" s="268">
        <v>2.6837869413105699</v>
      </c>
      <c r="M16" s="268">
        <v>2.52745607236041</v>
      </c>
      <c r="N16" s="269">
        <v>0.1250597</v>
      </c>
      <c r="O16" s="266" t="s">
        <v>35</v>
      </c>
      <c r="P16" s="270" t="s">
        <v>101</v>
      </c>
      <c r="Q16" s="95" t="s">
        <v>186</v>
      </c>
      <c r="R16" s="105" t="s">
        <v>95</v>
      </c>
      <c r="S16" s="1013"/>
      <c r="T16" s="272">
        <v>2.3979544782969695</v>
      </c>
      <c r="U16" s="273">
        <v>2.6104499999999997</v>
      </c>
      <c r="V16" s="274">
        <v>2.3300911357074314</v>
      </c>
      <c r="W16" s="274">
        <v>4.2416666666666672E-2</v>
      </c>
      <c r="X16" s="274">
        <v>5.7016666666666674E-2</v>
      </c>
      <c r="Y16" s="274">
        <v>1.8801833333333333</v>
      </c>
      <c r="Z16" s="274">
        <v>1.1205800380157664</v>
      </c>
      <c r="AA16" s="274"/>
      <c r="AB16" s="274"/>
      <c r="AC16" s="274"/>
      <c r="AD16" s="274"/>
      <c r="AE16" s="274"/>
      <c r="AF16" s="275"/>
      <c r="AG16" s="276">
        <v>3180.7700000000004</v>
      </c>
      <c r="AH16" s="276">
        <v>2004.24</v>
      </c>
      <c r="AI16" s="276">
        <v>2170.65</v>
      </c>
      <c r="AJ16" s="276"/>
      <c r="AK16" s="276"/>
      <c r="AL16" s="277"/>
      <c r="AM16" s="278"/>
      <c r="AN16" s="279">
        <v>16.487171837708832</v>
      </c>
      <c r="AO16" s="278">
        <v>10.63975847585867</v>
      </c>
      <c r="AP16" s="274">
        <v>2.3838452608239864</v>
      </c>
      <c r="AQ16" s="274">
        <v>2.6676799661289778</v>
      </c>
      <c r="AR16" s="273">
        <v>3.9535333333333336</v>
      </c>
      <c r="AS16" s="274">
        <v>3.5603919616910886</v>
      </c>
      <c r="AT16" s="274">
        <v>9.06E-2</v>
      </c>
      <c r="AU16" s="274">
        <v>5.5450000000000013E-2</v>
      </c>
      <c r="AV16" s="274">
        <v>2.6888499999999995</v>
      </c>
      <c r="AW16" s="274">
        <v>1.1104208120545003</v>
      </c>
      <c r="AX16" s="274"/>
      <c r="AY16" s="274"/>
      <c r="AZ16" s="274"/>
      <c r="BA16" s="274"/>
      <c r="BB16" s="274"/>
      <c r="BC16" s="280"/>
      <c r="BD16" s="281">
        <v>15.728278363167307</v>
      </c>
      <c r="BE16" s="276">
        <v>28.655601893938051</v>
      </c>
      <c r="BF16" s="276"/>
      <c r="BG16" s="282"/>
      <c r="BH16" s="283"/>
      <c r="BI16" s="276">
        <v>3586.623333333333</v>
      </c>
      <c r="BJ16" s="284">
        <v>1944.3133333333335</v>
      </c>
      <c r="BK16" s="282"/>
      <c r="BL16" s="272">
        <v>2.3929582892735222</v>
      </c>
      <c r="BM16" s="273">
        <v>2.4801333333333333</v>
      </c>
      <c r="BN16" s="274">
        <v>2.2729030563152972</v>
      </c>
      <c r="BO16" s="274">
        <v>3.2633333333333334E-2</v>
      </c>
      <c r="BP16" s="274">
        <v>4.2791666666666672E-2</v>
      </c>
      <c r="BQ16" s="274">
        <v>1.8196666666666668</v>
      </c>
      <c r="BR16" s="280">
        <v>1.0911742700341942</v>
      </c>
      <c r="BS16" s="281">
        <v>2996.2266666666669</v>
      </c>
      <c r="BT16" s="276">
        <v>1848.17</v>
      </c>
      <c r="BU16" s="276">
        <v>2067.02</v>
      </c>
      <c r="BV16" s="276"/>
      <c r="BW16" s="285">
        <v>10.539391460665554</v>
      </c>
      <c r="BX16" s="274">
        <v>2.3929413013496683</v>
      </c>
      <c r="BY16" s="274">
        <v>2.6748547102689662</v>
      </c>
      <c r="BZ16" s="273">
        <v>3.2770166666666665</v>
      </c>
      <c r="CA16" s="274">
        <v>3.1632875804212168</v>
      </c>
      <c r="CB16" s="274">
        <v>5.4316666666666673E-2</v>
      </c>
      <c r="CC16" s="274">
        <v>5.6033333333333331E-2</v>
      </c>
      <c r="CD16" s="274">
        <v>2.0819000000000001</v>
      </c>
      <c r="CE16" s="280">
        <v>1.0359528128107485</v>
      </c>
      <c r="CF16" s="281">
        <v>3438</v>
      </c>
      <c r="CG16" s="284">
        <v>1920.6133333333335</v>
      </c>
      <c r="CH16" s="288"/>
      <c r="CI16" s="288"/>
      <c r="CJ16" s="287"/>
      <c r="CK16" s="288"/>
      <c r="CL16" s="288"/>
      <c r="CM16" s="277"/>
      <c r="CN16" s="289"/>
      <c r="CO16" s="290"/>
      <c r="CP16" s="291"/>
      <c r="CQ16" s="292"/>
      <c r="CR16" s="291"/>
      <c r="CS16" s="292"/>
      <c r="CT16" s="293"/>
      <c r="CU16" s="292"/>
      <c r="CV16" s="291"/>
      <c r="CW16" s="292"/>
      <c r="CX16" s="291"/>
      <c r="CY16" s="292"/>
      <c r="CZ16" s="291"/>
      <c r="DA16" s="292"/>
      <c r="DB16" s="291"/>
      <c r="DC16" s="292"/>
      <c r="DD16" s="291"/>
      <c r="DE16" s="292"/>
      <c r="DF16" s="294"/>
      <c r="DG16" s="295"/>
      <c r="DH16" s="115">
        <v>11</v>
      </c>
      <c r="DI16">
        <f t="shared" si="0"/>
        <v>3.4519296786077915</v>
      </c>
      <c r="DJ16"/>
      <c r="DK16" s="105" t="s">
        <v>95</v>
      </c>
      <c r="DL16" s="278">
        <v>10.63975847585867</v>
      </c>
      <c r="DM16" s="40">
        <v>0.11</v>
      </c>
      <c r="DN16" s="40">
        <f t="shared" si="1"/>
        <v>11</v>
      </c>
      <c r="DQ16" s="17">
        <f t="shared" si="2"/>
        <v>2.0064687288431475</v>
      </c>
      <c r="DR16" s="343">
        <f t="shared" si="3"/>
        <v>3.0732499999999998</v>
      </c>
      <c r="DS16" s="40">
        <f t="shared" si="4"/>
        <v>1.9450706701826737</v>
      </c>
      <c r="DW16" s="17">
        <f t="shared" si="5"/>
        <v>2.2735104354952065</v>
      </c>
      <c r="DX16" s="343">
        <f t="shared" si="6"/>
        <v>3.5360499999999999</v>
      </c>
      <c r="DY16" s="40">
        <f t="shared" si="7"/>
        <v>2.1635483320035287</v>
      </c>
    </row>
    <row r="17" spans="1:129" s="297" customFormat="1">
      <c r="A17" s="266" t="s">
        <v>33</v>
      </c>
      <c r="B17" s="958"/>
      <c r="C17" s="961"/>
      <c r="D17" s="266" t="s">
        <v>23</v>
      </c>
      <c r="E17" s="266" t="s">
        <v>33</v>
      </c>
      <c r="F17" s="267">
        <v>1389.06</v>
      </c>
      <c r="G17" s="268">
        <v>25.639999389648398</v>
      </c>
      <c r="H17" s="268">
        <v>27.309999465942301</v>
      </c>
      <c r="I17" s="268">
        <v>36.490001678466797</v>
      </c>
      <c r="J17" s="268">
        <v>3.24191679066774</v>
      </c>
      <c r="K17" s="268">
        <v>2.9801979999999999E-2</v>
      </c>
      <c r="L17" s="268">
        <v>2.6773258132664299</v>
      </c>
      <c r="M17" s="268">
        <v>2.5905291381852602</v>
      </c>
      <c r="N17" s="269">
        <v>1.381367E-2</v>
      </c>
      <c r="O17" s="266" t="s">
        <v>36</v>
      </c>
      <c r="P17" s="270" t="s">
        <v>101</v>
      </c>
      <c r="Q17" s="95" t="s">
        <v>186</v>
      </c>
      <c r="R17" s="105" t="s">
        <v>95</v>
      </c>
      <c r="S17" s="1013"/>
      <c r="T17" s="272">
        <v>2.3969729579367063</v>
      </c>
      <c r="U17" s="273">
        <v>2.5560333333333327</v>
      </c>
      <c r="V17" s="274">
        <v>2.2245403523321992</v>
      </c>
      <c r="W17" s="274">
        <v>6.1433333333333326E-2</v>
      </c>
      <c r="X17" s="274">
        <v>4.4333333333333336E-2</v>
      </c>
      <c r="Y17" s="274">
        <v>1.8329</v>
      </c>
      <c r="Z17" s="274">
        <v>1.1490204405477771</v>
      </c>
      <c r="AA17" s="274"/>
      <c r="AB17" s="274"/>
      <c r="AC17" s="274"/>
      <c r="AD17" s="274"/>
      <c r="AE17" s="274"/>
      <c r="AF17" s="275"/>
      <c r="AG17" s="276">
        <v>3147.2299999999996</v>
      </c>
      <c r="AH17" s="276">
        <v>1934.42</v>
      </c>
      <c r="AI17" s="276">
        <v>2138.38</v>
      </c>
      <c r="AJ17" s="276"/>
      <c r="AK17" s="276"/>
      <c r="AL17" s="277"/>
      <c r="AM17" s="278"/>
      <c r="AN17" s="279">
        <v>16.270485752251592</v>
      </c>
      <c r="AO17" s="278">
        <v>10.755331211821929</v>
      </c>
      <c r="AP17" s="274">
        <v>2.3850770421340202</v>
      </c>
      <c r="AQ17" s="274">
        <v>2.6725148678572528</v>
      </c>
      <c r="AR17" s="273">
        <v>3.7359500000000003</v>
      </c>
      <c r="AS17" s="274">
        <v>3.4126319680699981</v>
      </c>
      <c r="AT17" s="274">
        <v>5.1433333333333331E-2</v>
      </c>
      <c r="AU17" s="274">
        <v>5.1750000000000004E-2</v>
      </c>
      <c r="AV17" s="274">
        <v>2.430766666666667</v>
      </c>
      <c r="AW17" s="274">
        <v>1.0947415469804831</v>
      </c>
      <c r="AX17" s="274"/>
      <c r="AY17" s="274"/>
      <c r="AZ17" s="274"/>
      <c r="BA17" s="274"/>
      <c r="BB17" s="274"/>
      <c r="BC17" s="280"/>
      <c r="BD17" s="281">
        <v>15.06033192399328</v>
      </c>
      <c r="BE17" s="276">
        <v>27.438659593866117</v>
      </c>
      <c r="BF17" s="276"/>
      <c r="BG17" s="282"/>
      <c r="BH17" s="283"/>
      <c r="BI17" s="276">
        <v>3537.65</v>
      </c>
      <c r="BJ17" s="284">
        <v>1934.4333333333334</v>
      </c>
      <c r="BK17" s="282"/>
      <c r="BL17" s="272">
        <v>2.3925793677713929</v>
      </c>
      <c r="BM17" s="273">
        <v>2.5220833333333337</v>
      </c>
      <c r="BN17" s="274">
        <v>2.2131078813811325</v>
      </c>
      <c r="BO17" s="274">
        <v>4.3666666666666673E-2</v>
      </c>
      <c r="BP17" s="274">
        <v>3.5416666666666666E-2</v>
      </c>
      <c r="BQ17" s="274">
        <v>1.7843666666666667</v>
      </c>
      <c r="BR17" s="280">
        <v>1.1396115636980964</v>
      </c>
      <c r="BS17" s="281">
        <v>2749</v>
      </c>
      <c r="BT17" s="276">
        <v>1634.28</v>
      </c>
      <c r="BU17" s="276">
        <v>1839.25</v>
      </c>
      <c r="BV17" s="276"/>
      <c r="BW17" s="285">
        <v>10.780203949041018</v>
      </c>
      <c r="BX17" s="274">
        <v>2.3912019180249136</v>
      </c>
      <c r="BY17" s="274">
        <v>2.6801248420912658</v>
      </c>
      <c r="BZ17" s="273">
        <v>3.4068499999999999</v>
      </c>
      <c r="CA17" s="274">
        <v>2.849126891736093</v>
      </c>
      <c r="CB17" s="274">
        <v>6.5083333333333326E-2</v>
      </c>
      <c r="CC17" s="274">
        <v>5.5483333333333336E-2</v>
      </c>
      <c r="CD17" s="274">
        <v>1.9876333333333331</v>
      </c>
      <c r="CE17" s="280">
        <v>1.1957522881418816</v>
      </c>
      <c r="CF17" s="281">
        <v>3516.75</v>
      </c>
      <c r="CG17" s="284">
        <v>1929.4333333333334</v>
      </c>
      <c r="CH17" s="288"/>
      <c r="CI17" s="288"/>
      <c r="CJ17" s="287"/>
      <c r="CK17" s="288"/>
      <c r="CL17" s="288"/>
      <c r="CM17" s="277"/>
      <c r="CN17" s="289"/>
      <c r="CO17" s="290"/>
      <c r="CP17" s="291"/>
      <c r="CQ17" s="292"/>
      <c r="CR17" s="291"/>
      <c r="CS17" s="292"/>
      <c r="CT17" s="293"/>
      <c r="CU17" s="292"/>
      <c r="CV17" s="291"/>
      <c r="CW17" s="292"/>
      <c r="CX17" s="291"/>
      <c r="CY17" s="292"/>
      <c r="CZ17" s="291"/>
      <c r="DA17" s="292"/>
      <c r="DB17" s="291"/>
      <c r="DC17" s="292"/>
      <c r="DD17" s="291"/>
      <c r="DE17" s="292"/>
      <c r="DF17" s="294"/>
      <c r="DG17" s="295"/>
      <c r="DH17" s="114">
        <v>12</v>
      </c>
      <c r="DI17">
        <f t="shared" si="0"/>
        <v>3.2704690068994555</v>
      </c>
      <c r="DJ17"/>
      <c r="DK17" s="105" t="s">
        <v>95</v>
      </c>
      <c r="DL17" s="278">
        <v>10.755331211821929</v>
      </c>
      <c r="DM17" s="40">
        <v>0.12</v>
      </c>
      <c r="DN17" s="40">
        <f t="shared" si="1"/>
        <v>12</v>
      </c>
      <c r="DQ17" s="17">
        <f t="shared" si="2"/>
        <v>1.9100010443230879</v>
      </c>
      <c r="DR17" s="343">
        <f t="shared" si="3"/>
        <v>3.0390000000000001</v>
      </c>
      <c r="DS17" s="40">
        <f t="shared" si="4"/>
        <v>1.6893597052118292</v>
      </c>
      <c r="DW17" s="17">
        <f t="shared" si="5"/>
        <v>2.1611675948940929</v>
      </c>
      <c r="DX17" s="343">
        <f t="shared" si="6"/>
        <v>3.4966000000000004</v>
      </c>
      <c r="DY17" s="40">
        <f t="shared" si="7"/>
        <v>1.8715834787768708</v>
      </c>
    </row>
    <row r="18" spans="1:129" s="297" customFormat="1">
      <c r="A18" s="266" t="s">
        <v>34</v>
      </c>
      <c r="B18" s="958"/>
      <c r="C18" s="961"/>
      <c r="D18" s="266" t="s">
        <v>23</v>
      </c>
      <c r="E18" s="266" t="s">
        <v>34</v>
      </c>
      <c r="F18" s="267">
        <v>1389.11</v>
      </c>
      <c r="G18" s="268">
        <v>25.7000007629394</v>
      </c>
      <c r="H18" s="268">
        <v>27.440000534057599</v>
      </c>
      <c r="I18" s="268">
        <v>35.939998626708899</v>
      </c>
      <c r="J18" s="268">
        <v>3.7445259603368002</v>
      </c>
      <c r="K18" s="268">
        <v>4.9892440000000003E-2</v>
      </c>
      <c r="L18" s="268">
        <v>2.6261863528674301</v>
      </c>
      <c r="M18" s="268">
        <v>2.5278481231174799</v>
      </c>
      <c r="N18" s="269">
        <v>2.439933E-2</v>
      </c>
      <c r="O18" s="266" t="s">
        <v>43</v>
      </c>
      <c r="P18" s="270" t="s">
        <v>101</v>
      </c>
      <c r="Q18" s="95" t="s">
        <v>186</v>
      </c>
      <c r="R18" s="105" t="s">
        <v>95</v>
      </c>
      <c r="S18" s="1013"/>
      <c r="T18" s="272">
        <v>2.3935832180549772</v>
      </c>
      <c r="U18" s="273">
        <v>2.6092666666666666</v>
      </c>
      <c r="V18" s="274">
        <v>2.3274475012351212</v>
      </c>
      <c r="W18" s="274">
        <v>8.6816666666666667E-2</v>
      </c>
      <c r="X18" s="274">
        <v>4.9449999999999994E-2</v>
      </c>
      <c r="Y18" s="274">
        <v>1.9225333333333332</v>
      </c>
      <c r="Z18" s="274">
        <v>1.1210709544214608</v>
      </c>
      <c r="AA18" s="274"/>
      <c r="AB18" s="274"/>
      <c r="AC18" s="274"/>
      <c r="AD18" s="274"/>
      <c r="AE18" s="274"/>
      <c r="AF18" s="275"/>
      <c r="AG18" s="276">
        <v>3223.8733333333334</v>
      </c>
      <c r="AH18" s="276">
        <v>1852.05</v>
      </c>
      <c r="AI18" s="276">
        <v>2109.8000000000002</v>
      </c>
      <c r="AJ18" s="271"/>
      <c r="AK18" s="276"/>
      <c r="AL18" s="277"/>
      <c r="AM18" s="278"/>
      <c r="AN18" s="279">
        <v>15.981996142030436</v>
      </c>
      <c r="AO18" s="278">
        <v>10.291771546070096</v>
      </c>
      <c r="AP18" s="274">
        <v>2.3856405967924816</v>
      </c>
      <c r="AQ18" s="274">
        <v>2.6593330822686334</v>
      </c>
      <c r="AR18" s="273">
        <v>3.7639666666666667</v>
      </c>
      <c r="AS18" s="274">
        <v>3.3349739814232633</v>
      </c>
      <c r="AT18" s="274">
        <v>7.7516666666666664E-2</v>
      </c>
      <c r="AU18" s="274">
        <v>6.1733333333333335E-2</v>
      </c>
      <c r="AV18" s="274">
        <v>2.4871333333333334</v>
      </c>
      <c r="AW18" s="274">
        <v>1.128634492392748</v>
      </c>
      <c r="AX18" s="274"/>
      <c r="AY18" s="274"/>
      <c r="AZ18" s="274"/>
      <c r="BA18" s="274"/>
      <c r="BB18" s="274"/>
      <c r="BC18" s="280"/>
      <c r="BD18" s="281">
        <v>16.54728340504326</v>
      </c>
      <c r="BE18" s="276">
        <v>30.147760278169446</v>
      </c>
      <c r="BF18" s="276"/>
      <c r="BG18" s="282"/>
      <c r="BH18" s="283"/>
      <c r="BI18" s="276">
        <v>3688.3033333333333</v>
      </c>
      <c r="BJ18" s="284">
        <v>1987.07</v>
      </c>
      <c r="BK18" s="282"/>
      <c r="BL18" s="272">
        <v>2.3896673705606073</v>
      </c>
      <c r="BM18" s="273">
        <v>2.4736833333333337</v>
      </c>
      <c r="BN18" s="274">
        <v>2.1295947500690597</v>
      </c>
      <c r="BO18" s="274">
        <v>5.0416666666666665E-2</v>
      </c>
      <c r="BP18" s="274">
        <v>3.5099999999999999E-2</v>
      </c>
      <c r="BQ18" s="274">
        <v>1.8692833333333332</v>
      </c>
      <c r="BR18" s="298">
        <f>BM18/BN18</f>
        <v>1.1615746767093202</v>
      </c>
      <c r="BS18" s="281">
        <v>3029.44</v>
      </c>
      <c r="BT18" s="276">
        <v>1670.43</v>
      </c>
      <c r="BU18" s="276">
        <v>2046.54</v>
      </c>
      <c r="BV18" s="276"/>
      <c r="BW18" s="285">
        <v>10.286186825537499</v>
      </c>
      <c r="BX18" s="274">
        <v>2.3939234614716884</v>
      </c>
      <c r="BY18" s="274">
        <v>2.668400078833268</v>
      </c>
      <c r="BZ18" s="273">
        <v>3.2498</v>
      </c>
      <c r="CA18" s="274">
        <v>2.9271333812850027</v>
      </c>
      <c r="CB18" s="274">
        <v>6.3633333333333333E-2</v>
      </c>
      <c r="CC18" s="274">
        <v>5.6533333333333324E-2</v>
      </c>
      <c r="CD18" s="274">
        <v>1.9593499999999997</v>
      </c>
      <c r="CE18" s="280">
        <v>1.1102329742737407</v>
      </c>
      <c r="CF18" s="281">
        <v>3470.063333333333</v>
      </c>
      <c r="CG18" s="284">
        <v>1949.2766666666666</v>
      </c>
      <c r="CH18" s="288"/>
      <c r="CI18" s="288"/>
      <c r="CJ18" s="287"/>
      <c r="CK18" s="288"/>
      <c r="CL18" s="288"/>
      <c r="CM18" s="277"/>
      <c r="CN18" s="289"/>
      <c r="CO18" s="290"/>
      <c r="CP18" s="291"/>
      <c r="CQ18" s="292"/>
      <c r="CR18" s="291"/>
      <c r="CS18" s="292"/>
      <c r="CT18" s="293"/>
      <c r="CU18" s="292"/>
      <c r="CV18" s="291"/>
      <c r="CW18" s="292"/>
      <c r="CX18" s="291"/>
      <c r="CY18" s="292"/>
      <c r="CZ18" s="291"/>
      <c r="DA18" s="292"/>
      <c r="DB18" s="291"/>
      <c r="DC18" s="292"/>
      <c r="DD18" s="291"/>
      <c r="DE18" s="292"/>
      <c r="DF18" s="294"/>
      <c r="DG18" s="295"/>
      <c r="DH18" s="114">
        <v>13</v>
      </c>
      <c r="DI18">
        <f t="shared" si="0"/>
        <v>3.0985473404555957</v>
      </c>
      <c r="DJ18"/>
      <c r="DK18" s="105" t="s">
        <v>95</v>
      </c>
      <c r="DL18" s="278">
        <v>10.291771546070096</v>
      </c>
      <c r="DM18" s="40">
        <v>0.13</v>
      </c>
      <c r="DN18" s="40">
        <f t="shared" si="1"/>
        <v>13</v>
      </c>
      <c r="DQ18" s="17">
        <f t="shared" si="2"/>
        <v>1.8181713658795196</v>
      </c>
      <c r="DR18" s="343">
        <f t="shared" si="3"/>
        <v>3.00475</v>
      </c>
      <c r="DS18" s="40">
        <f t="shared" si="4"/>
        <v>1.4839231020078065</v>
      </c>
      <c r="DW18" s="17">
        <f t="shared" si="5"/>
        <v>2.0543760434523706</v>
      </c>
      <c r="DX18" s="343">
        <f t="shared" si="6"/>
        <v>3.4571499999999999</v>
      </c>
      <c r="DY18" s="40">
        <f t="shared" si="7"/>
        <v>1.6379249947389991</v>
      </c>
    </row>
    <row r="19" spans="1:129" s="297" customFormat="1">
      <c r="A19" s="266" t="s">
        <v>35</v>
      </c>
      <c r="B19" s="958"/>
      <c r="C19" s="961"/>
      <c r="D19" s="266" t="s">
        <v>23</v>
      </c>
      <c r="E19" s="266" t="s">
        <v>35</v>
      </c>
      <c r="F19" s="267">
        <v>1389.53</v>
      </c>
      <c r="G19" s="268">
        <v>25.7399997711181</v>
      </c>
      <c r="H19" s="268">
        <v>26.659999847412099</v>
      </c>
      <c r="I19" s="268">
        <v>32.599998474121001</v>
      </c>
      <c r="J19" s="268">
        <v>9.6679313288177298</v>
      </c>
      <c r="K19" s="268">
        <v>0.1879748</v>
      </c>
      <c r="L19" s="268">
        <v>2.6061715908501299</v>
      </c>
      <c r="M19" s="268">
        <v>2.3542087111355801</v>
      </c>
      <c r="N19" s="269">
        <v>0.1034206</v>
      </c>
      <c r="O19" s="266" t="s">
        <v>44</v>
      </c>
      <c r="P19" s="270" t="s">
        <v>101</v>
      </c>
      <c r="Q19" s="95" t="s">
        <v>186</v>
      </c>
      <c r="R19" s="105" t="s">
        <v>95</v>
      </c>
      <c r="S19" s="1013"/>
      <c r="T19" s="272">
        <v>2.4224017015062498</v>
      </c>
      <c r="U19" s="273">
        <v>2.456433333333333</v>
      </c>
      <c r="V19" s="274">
        <v>2.7414277902559201</v>
      </c>
      <c r="W19" s="274">
        <v>4.5133333333333338E-2</v>
      </c>
      <c r="X19" s="274">
        <v>6.7000000000000004E-2</v>
      </c>
      <c r="Y19" s="274">
        <v>2.0500833333333333</v>
      </c>
      <c r="Z19" s="274">
        <v>0.89606371373933935</v>
      </c>
      <c r="AA19" s="274">
        <v>2.6199773999999998</v>
      </c>
      <c r="AB19" s="274">
        <v>2.4025292</v>
      </c>
      <c r="AC19" s="274">
        <f>AA19</f>
        <v>2.6199773999999998</v>
      </c>
      <c r="AD19" s="274">
        <f>AB19^2/AA19</f>
        <v>2.203128376928992</v>
      </c>
      <c r="AE19" s="274">
        <f>AC19/AD19</f>
        <v>1.1892077771936587</v>
      </c>
      <c r="AF19" s="275">
        <v>69.791666666666998</v>
      </c>
      <c r="AG19" s="276">
        <v>3202.3799999999997</v>
      </c>
      <c r="AH19" s="276">
        <v>2196.88</v>
      </c>
      <c r="AI19" s="276">
        <v>1828.65</v>
      </c>
      <c r="AJ19" s="276">
        <v>1797.2249999999999</v>
      </c>
      <c r="AK19" s="276">
        <v>2262.37</v>
      </c>
      <c r="AL19" s="277">
        <f>(AK19^2-AJ19^2)/(2*AJ19^2)</f>
        <v>0.29230494865548551</v>
      </c>
      <c r="AM19" s="278"/>
      <c r="AN19" s="279">
        <v>16.247955998216142</v>
      </c>
      <c r="AO19" s="278">
        <v>10.532302756307436</v>
      </c>
      <c r="AP19" s="274">
        <v>2.3855277460845801</v>
      </c>
      <c r="AQ19" s="274">
        <v>2.6663564834879652</v>
      </c>
      <c r="AR19" s="273">
        <v>3.7282000000000002</v>
      </c>
      <c r="AS19" s="274">
        <v>3.8637773314050858</v>
      </c>
      <c r="AT19" s="274">
        <v>4.7583333333333332E-2</v>
      </c>
      <c r="AU19" s="274">
        <v>0.06</v>
      </c>
      <c r="AV19" s="274">
        <v>2.6736666666666666</v>
      </c>
      <c r="AW19" s="274">
        <v>0.96491067683867227</v>
      </c>
      <c r="AX19" s="274"/>
      <c r="AY19" s="274"/>
      <c r="AZ19" s="274"/>
      <c r="BA19" s="274"/>
      <c r="BB19" s="274"/>
      <c r="BC19" s="280"/>
      <c r="BD19" s="281">
        <v>13.954115190477342</v>
      </c>
      <c r="BE19" s="276">
        <v>25.423225635227698</v>
      </c>
      <c r="BF19" s="276"/>
      <c r="BG19" s="282"/>
      <c r="BH19" s="283"/>
      <c r="BI19" s="276">
        <v>3511.5733333333337</v>
      </c>
      <c r="BJ19" s="284">
        <v>1895.2966666666669</v>
      </c>
      <c r="BK19" s="282"/>
      <c r="BL19" s="272">
        <v>2.4182818948389859</v>
      </c>
      <c r="BM19" s="273">
        <v>2.4024333333333336</v>
      </c>
      <c r="BN19" s="274">
        <v>2.399734091939191</v>
      </c>
      <c r="BO19" s="274">
        <v>4.1333333333333333E-2</v>
      </c>
      <c r="BP19" s="274">
        <v>4.9566666666666676E-2</v>
      </c>
      <c r="BQ19" s="274">
        <v>2.0137999999999998</v>
      </c>
      <c r="BR19" s="280">
        <v>1.0011248085374165</v>
      </c>
      <c r="BS19" s="281">
        <v>2975.0333333333333</v>
      </c>
      <c r="BT19" s="276">
        <v>2010.73</v>
      </c>
      <c r="BU19" s="276">
        <v>1644.94</v>
      </c>
      <c r="BV19" s="276"/>
      <c r="BW19" s="285">
        <v>10.369297337973824</v>
      </c>
      <c r="BX19" s="274">
        <v>2.397215889380115</v>
      </c>
      <c r="BY19" s="274">
        <v>2.6745476920106115</v>
      </c>
      <c r="BZ19" s="273">
        <v>3.1664500000000007</v>
      </c>
      <c r="CA19" s="274">
        <v>3.2116098793601675</v>
      </c>
      <c r="CB19" s="274">
        <v>9.7499999999999989E-2</v>
      </c>
      <c r="CC19" s="274">
        <v>7.5166666666666673E-2</v>
      </c>
      <c r="CD19" s="274">
        <v>2.2258166666666668</v>
      </c>
      <c r="CE19" s="280">
        <v>0.9859385538541301</v>
      </c>
      <c r="CF19" s="281">
        <v>3126.5200000000004</v>
      </c>
      <c r="CG19" s="284">
        <v>1720.6833333333334</v>
      </c>
      <c r="CH19" s="286">
        <v>1465.19</v>
      </c>
      <c r="CI19" s="286">
        <v>1714.5</v>
      </c>
      <c r="CJ19" s="287">
        <f>(CI19^2-CH19^2)/(2*CH19^2)</f>
        <v>0.18463183764086979</v>
      </c>
      <c r="CK19" s="288">
        <v>1648.8993710691823</v>
      </c>
      <c r="CL19" s="288">
        <v>1704.6488946684003</v>
      </c>
      <c r="CM19" s="277">
        <f>(CL19^2-CK19^2)/(2*CK19^2)</f>
        <v>3.4381705929203941E-2</v>
      </c>
      <c r="CN19" s="289"/>
      <c r="CO19" s="290"/>
      <c r="CP19" s="291"/>
      <c r="CQ19" s="292"/>
      <c r="CR19" s="291"/>
      <c r="CS19" s="292"/>
      <c r="CT19" s="293"/>
      <c r="CU19" s="292"/>
      <c r="CV19" s="291"/>
      <c r="CW19" s="292"/>
      <c r="CX19" s="291"/>
      <c r="CY19" s="292"/>
      <c r="CZ19" s="291"/>
      <c r="DA19" s="292"/>
      <c r="DB19" s="291"/>
      <c r="DC19" s="292"/>
      <c r="DD19" s="291"/>
      <c r="DE19" s="292"/>
      <c r="DF19" s="294"/>
      <c r="DG19" s="295"/>
      <c r="DH19" s="115">
        <v>14</v>
      </c>
      <c r="DI19">
        <f t="shared" si="0"/>
        <v>2.9356632338633895</v>
      </c>
      <c r="DJ19"/>
      <c r="DK19" s="105" t="s">
        <v>95</v>
      </c>
      <c r="DL19" s="278">
        <v>10.532302756307436</v>
      </c>
      <c r="DM19" s="40">
        <v>0.14000000000000001</v>
      </c>
      <c r="DN19" s="40">
        <f t="shared" si="1"/>
        <v>14.000000000000002</v>
      </c>
      <c r="DQ19" s="17">
        <f t="shared" si="2"/>
        <v>1.7307567058822033</v>
      </c>
      <c r="DR19" s="343">
        <f t="shared" si="3"/>
        <v>2.9704999999999999</v>
      </c>
      <c r="DS19" s="40">
        <f t="shared" si="4"/>
        <v>1.316060330687522</v>
      </c>
      <c r="DW19" s="17">
        <f t="shared" si="5"/>
        <v>1.952861470754117</v>
      </c>
      <c r="DX19" s="343">
        <f t="shared" si="6"/>
        <v>3.4177</v>
      </c>
      <c r="DY19" s="40">
        <f t="shared" si="7"/>
        <v>1.4476811422446385</v>
      </c>
    </row>
    <row r="20" spans="1:129" s="297" customFormat="1">
      <c r="A20" s="266" t="s">
        <v>36</v>
      </c>
      <c r="B20" s="958"/>
      <c r="C20" s="961"/>
      <c r="D20" s="266" t="s">
        <v>23</v>
      </c>
      <c r="E20" s="266" t="s">
        <v>36</v>
      </c>
      <c r="F20" s="267">
        <v>1389.84</v>
      </c>
      <c r="G20" s="268">
        <v>25.610000610351499</v>
      </c>
      <c r="H20" s="268">
        <v>26.7299995422363</v>
      </c>
      <c r="I20" s="268">
        <v>32.869998931884702</v>
      </c>
      <c r="J20" s="268">
        <v>9.9984037080714305</v>
      </c>
      <c r="K20" s="268">
        <v>0.16886370000000001</v>
      </c>
      <c r="L20" s="268">
        <v>2.6572836352974898</v>
      </c>
      <c r="M20" s="268">
        <v>2.3915976897719302</v>
      </c>
      <c r="N20" s="269">
        <v>9.3497769999999994E-2</v>
      </c>
      <c r="O20" s="266" t="s">
        <v>46</v>
      </c>
      <c r="P20" s="270" t="s">
        <v>103</v>
      </c>
      <c r="Q20" s="95" t="s">
        <v>170</v>
      </c>
      <c r="R20" s="105" t="s">
        <v>95</v>
      </c>
      <c r="S20" s="1013"/>
      <c r="T20" s="272">
        <v>2.5385671089148207</v>
      </c>
      <c r="U20" s="273">
        <v>2.7652333333333337</v>
      </c>
      <c r="V20" s="274">
        <v>2.3436849592163584</v>
      </c>
      <c r="W20" s="274">
        <v>0.21613333333333332</v>
      </c>
      <c r="X20" s="274">
        <v>0.15868333333333334</v>
      </c>
      <c r="Y20" s="274">
        <v>2.3352833333333329</v>
      </c>
      <c r="Z20" s="274">
        <v>1.1894523425490242</v>
      </c>
      <c r="AA20" s="274">
        <v>2.9269701000000001</v>
      </c>
      <c r="AB20" s="274">
        <v>2.5635659999999998</v>
      </c>
      <c r="AC20" s="274">
        <f>AA20</f>
        <v>2.9269701000000001</v>
      </c>
      <c r="AD20" s="274">
        <f>AB20^2/AA20</f>
        <v>2.2452810967751256</v>
      </c>
      <c r="AE20" s="274">
        <f>AC20/AD20</f>
        <v>1.3036096478984203</v>
      </c>
      <c r="AF20" s="275">
        <v>16.875</v>
      </c>
      <c r="AG20" s="276">
        <v>3735.1299999999997</v>
      </c>
      <c r="AH20" s="276">
        <v>2002.03</v>
      </c>
      <c r="AI20" s="276">
        <v>2427.67</v>
      </c>
      <c r="AJ20" s="276">
        <v>1910.6100000000001</v>
      </c>
      <c r="AK20" s="276">
        <v>2552.37</v>
      </c>
      <c r="AL20" s="277">
        <f>(AK20^2-AJ20^2)/(2*AJ20^2)</f>
        <v>0.39230468683483538</v>
      </c>
      <c r="AM20" s="278"/>
      <c r="AN20" s="299">
        <v>9.5581955120739188</v>
      </c>
      <c r="AO20" s="274">
        <v>5.4745285565539401</v>
      </c>
      <c r="AP20" s="274">
        <v>2.5325266434829685</v>
      </c>
      <c r="AQ20" s="274">
        <v>2.679200224881356</v>
      </c>
      <c r="AR20" s="273">
        <v>4.0027833333333334</v>
      </c>
      <c r="AS20" s="274">
        <v>3.2792806089790298</v>
      </c>
      <c r="AT20" s="274">
        <v>0.23643333333333333</v>
      </c>
      <c r="AU20" s="274">
        <v>0.16425000000000001</v>
      </c>
      <c r="AV20" s="274">
        <v>2.5326333333333331</v>
      </c>
      <c r="AW20" s="274">
        <v>1.2206284885694971</v>
      </c>
      <c r="AX20" s="274"/>
      <c r="AY20" s="274"/>
      <c r="AZ20" s="274"/>
      <c r="BA20" s="274"/>
      <c r="BB20" s="274"/>
      <c r="BC20" s="280"/>
      <c r="BD20" s="281">
        <v>39.005384667254162</v>
      </c>
      <c r="BE20" s="276">
        <v>71.064534142671889</v>
      </c>
      <c r="BF20" s="276"/>
      <c r="BG20" s="282"/>
      <c r="BH20" s="283"/>
      <c r="BI20" s="276">
        <v>4450.376666666667</v>
      </c>
      <c r="BJ20" s="284">
        <v>2263.91</v>
      </c>
      <c r="BK20" s="282"/>
      <c r="BL20" s="272">
        <v>2.5332256501243453</v>
      </c>
      <c r="BM20" s="273">
        <v>2.79575</v>
      </c>
      <c r="BN20" s="274">
        <v>2.3218706132323867</v>
      </c>
      <c r="BO20" s="274">
        <v>0.25706666666666667</v>
      </c>
      <c r="BP20" s="274">
        <v>0.14016666666666666</v>
      </c>
      <c r="BQ20" s="274">
        <v>1.9540500000000001</v>
      </c>
      <c r="BR20" s="280">
        <v>1.2040937957812832</v>
      </c>
      <c r="BS20" s="281">
        <v>3718.0033333333336</v>
      </c>
      <c r="BT20" s="276">
        <v>2138.5500000000002</v>
      </c>
      <c r="BU20" s="276">
        <v>2294.48</v>
      </c>
      <c r="BV20" s="276"/>
      <c r="BW20" s="285">
        <v>5.762609093258563</v>
      </c>
      <c r="BX20" s="274">
        <v>2.5385250402576496</v>
      </c>
      <c r="BY20" s="274">
        <v>2.6937556481904377</v>
      </c>
      <c r="BZ20" s="273">
        <v>3.5467666666666666</v>
      </c>
      <c r="CA20" s="274">
        <v>2.8913786798774481</v>
      </c>
      <c r="CB20" s="274">
        <v>0.18984999999999996</v>
      </c>
      <c r="CC20" s="274">
        <v>0.18831666666666669</v>
      </c>
      <c r="CD20" s="274">
        <v>2.3165333333333336</v>
      </c>
      <c r="CE20" s="280">
        <v>1.226669716889867</v>
      </c>
      <c r="CF20" s="281">
        <v>4303.1766666666663</v>
      </c>
      <c r="CG20" s="284">
        <v>2388.3166666666666</v>
      </c>
      <c r="CH20" s="286">
        <v>2486.52</v>
      </c>
      <c r="CI20" s="286">
        <v>2855.52</v>
      </c>
      <c r="CJ20" s="287">
        <f>(CI20^2-CH20^2)/(2*CH20^2)</f>
        <v>0.15941147951934329</v>
      </c>
      <c r="CK20" s="288"/>
      <c r="CL20" s="288"/>
      <c r="CM20" s="277"/>
      <c r="CN20" s="289"/>
      <c r="CO20" s="290"/>
      <c r="CP20" s="291"/>
      <c r="CQ20" s="292"/>
      <c r="CR20" s="291"/>
      <c r="CS20" s="292"/>
      <c r="CT20" s="293"/>
      <c r="CU20" s="292"/>
      <c r="CV20" s="291"/>
      <c r="CW20" s="292"/>
      <c r="CX20" s="291"/>
      <c r="CY20" s="292"/>
      <c r="CZ20" s="291"/>
      <c r="DA20" s="292"/>
      <c r="DB20" s="291"/>
      <c r="DC20" s="292"/>
      <c r="DD20" s="291"/>
      <c r="DE20" s="292"/>
      <c r="DF20" s="294"/>
      <c r="DG20" s="295"/>
      <c r="DH20" s="115">
        <v>15</v>
      </c>
      <c r="DI20">
        <f t="shared" si="0"/>
        <v>2.7813416016390726</v>
      </c>
      <c r="DJ20"/>
      <c r="DK20" s="105" t="s">
        <v>95</v>
      </c>
      <c r="DL20" s="274">
        <v>5.4745285565539401</v>
      </c>
      <c r="DM20" s="40">
        <v>0.15</v>
      </c>
      <c r="DN20" s="40">
        <f t="shared" si="1"/>
        <v>15</v>
      </c>
      <c r="DQ20" s="17">
        <f t="shared" si="2"/>
        <v>1.6475447975758701</v>
      </c>
      <c r="DR20" s="343">
        <f t="shared" si="3"/>
        <v>2.9362500000000002</v>
      </c>
      <c r="DS20" s="40">
        <f t="shared" si="4"/>
        <v>1.176897712125583</v>
      </c>
      <c r="DW20" s="17">
        <f t="shared" si="5"/>
        <v>1.856363121109551</v>
      </c>
      <c r="DX20" s="343">
        <f t="shared" si="6"/>
        <v>3.3782500000000004</v>
      </c>
      <c r="DY20" s="40">
        <f t="shared" si="7"/>
        <v>1.2904847415464937</v>
      </c>
    </row>
    <row r="21" spans="1:129" s="297" customFormat="1">
      <c r="A21" s="266" t="s">
        <v>37</v>
      </c>
      <c r="B21" s="958"/>
      <c r="C21" s="961"/>
      <c r="D21" s="266" t="s">
        <v>23</v>
      </c>
      <c r="E21" s="266" t="s">
        <v>37</v>
      </c>
      <c r="F21" s="267">
        <v>1390.05</v>
      </c>
      <c r="G21" s="268">
        <v>25.549999237060501</v>
      </c>
      <c r="H21" s="268">
        <v>26.899999618530199</v>
      </c>
      <c r="I21" s="268">
        <v>33.389999389648402</v>
      </c>
      <c r="J21" s="268">
        <v>9.4595382433634292</v>
      </c>
      <c r="K21" s="268">
        <v>0.14554800000000001</v>
      </c>
      <c r="L21" s="268">
        <v>2.67881321883866</v>
      </c>
      <c r="M21" s="268">
        <v>2.4254098579343402</v>
      </c>
      <c r="N21" s="269">
        <v>8.016972E-2</v>
      </c>
      <c r="O21" s="266" t="s">
        <v>47</v>
      </c>
      <c r="P21" s="270" t="s">
        <v>104</v>
      </c>
      <c r="Q21" s="95" t="s">
        <v>191</v>
      </c>
      <c r="R21" s="105" t="s">
        <v>95</v>
      </c>
      <c r="S21" s="1013"/>
      <c r="T21" s="272">
        <v>2.5511423293248066</v>
      </c>
      <c r="U21" s="273">
        <v>2.6742833333333333</v>
      </c>
      <c r="V21" s="274">
        <v>2.4332374871136109</v>
      </c>
      <c r="W21" s="274">
        <v>0.13778333333333334</v>
      </c>
      <c r="X21" s="274">
        <v>9.3625E-2</v>
      </c>
      <c r="Y21" s="274">
        <v>1.9723333333333337</v>
      </c>
      <c r="Z21" s="274">
        <v>1.1082529283658618</v>
      </c>
      <c r="AA21" s="274"/>
      <c r="AB21" s="274"/>
      <c r="AC21" s="274"/>
      <c r="AD21" s="274"/>
      <c r="AE21" s="274"/>
      <c r="AF21" s="275"/>
      <c r="AG21" s="276">
        <v>3205.2666666666664</v>
      </c>
      <c r="AH21" s="276">
        <v>1834.01</v>
      </c>
      <c r="AI21" s="276">
        <v>2127.5100000000002</v>
      </c>
      <c r="AJ21" s="271"/>
      <c r="AK21" s="276"/>
      <c r="AL21" s="277"/>
      <c r="AM21" s="278"/>
      <c r="AN21" s="299">
        <v>9.6733580471427558</v>
      </c>
      <c r="AO21" s="274">
        <v>5.9406964954511885</v>
      </c>
      <c r="AP21" s="274">
        <v>2.5263132905507648</v>
      </c>
      <c r="AQ21" s="274">
        <v>2.6858728444960147</v>
      </c>
      <c r="AR21" s="273">
        <v>3.9322166666666671</v>
      </c>
      <c r="AS21" s="274">
        <v>3.2999720418508649</v>
      </c>
      <c r="AT21" s="274">
        <v>0.10156666666666667</v>
      </c>
      <c r="AU21" s="274">
        <v>8.1199999999999994E-2</v>
      </c>
      <c r="AV21" s="274">
        <v>2.5063500000000003</v>
      </c>
      <c r="AW21" s="274">
        <v>1.1915909034372283</v>
      </c>
      <c r="AX21" s="274"/>
      <c r="AY21" s="274"/>
      <c r="AZ21" s="274"/>
      <c r="BA21" s="274"/>
      <c r="BB21" s="274"/>
      <c r="BC21" s="280"/>
      <c r="BD21" s="281">
        <v>27.069973955930063</v>
      </c>
      <c r="BE21" s="276">
        <v>49.319218483375955</v>
      </c>
      <c r="BF21" s="276"/>
      <c r="BG21" s="282"/>
      <c r="BH21" s="283"/>
      <c r="BI21" s="276">
        <v>4068.8933333333334</v>
      </c>
      <c r="BJ21" s="284">
        <v>2194.3866666666668</v>
      </c>
      <c r="BK21" s="282"/>
      <c r="BL21" s="272">
        <v>2.5430206575276917</v>
      </c>
      <c r="BM21" s="273">
        <v>2.5770666666666666</v>
      </c>
      <c r="BN21" s="274">
        <v>2.2947218698261591</v>
      </c>
      <c r="BO21" s="274">
        <v>0.10320000000000001</v>
      </c>
      <c r="BP21" s="274">
        <v>4.9399999999999999E-2</v>
      </c>
      <c r="BQ21" s="274">
        <v>2.0260833333333332</v>
      </c>
      <c r="BR21" s="280">
        <v>1.1230409665559586</v>
      </c>
      <c r="BS21" s="281">
        <v>2831.2533333333336</v>
      </c>
      <c r="BT21" s="276">
        <v>1422.76</v>
      </c>
      <c r="BU21" s="276">
        <v>1845.97</v>
      </c>
      <c r="BV21" s="276"/>
      <c r="BW21" s="285">
        <v>5.9522792022791968</v>
      </c>
      <c r="BX21" s="274">
        <v>2.5346864423076925</v>
      </c>
      <c r="BY21" s="274">
        <v>2.6951067190233484</v>
      </c>
      <c r="BZ21" s="273">
        <v>3.4710666666666667</v>
      </c>
      <c r="CA21" s="274">
        <v>2.8632917607779866</v>
      </c>
      <c r="CB21" s="274">
        <v>6.9150000000000003E-2</v>
      </c>
      <c r="CC21" s="274">
        <v>3.6583333333333336E-2</v>
      </c>
      <c r="CD21" s="274">
        <v>2.1051000000000002</v>
      </c>
      <c r="CE21" s="280">
        <v>1.2122643993930753</v>
      </c>
      <c r="CF21" s="281">
        <v>4020.7466666666664</v>
      </c>
      <c r="CG21" s="284">
        <v>2160.0966666666664</v>
      </c>
      <c r="CH21" s="288"/>
      <c r="CI21" s="288"/>
      <c r="CJ21" s="287"/>
      <c r="CK21" s="288"/>
      <c r="CL21" s="288"/>
      <c r="CM21" s="277"/>
      <c r="CN21" s="289"/>
      <c r="CO21" s="290"/>
      <c r="CP21" s="291"/>
      <c r="CQ21" s="292"/>
      <c r="CR21" s="291"/>
      <c r="CS21" s="292"/>
      <c r="CT21" s="293"/>
      <c r="CU21" s="292"/>
      <c r="CV21" s="291"/>
      <c r="CW21" s="292"/>
      <c r="CX21" s="291"/>
      <c r="CY21" s="292"/>
      <c r="CZ21" s="291"/>
      <c r="DA21" s="292"/>
      <c r="DB21" s="291"/>
      <c r="DC21" s="292"/>
      <c r="DD21" s="291"/>
      <c r="DE21" s="292"/>
      <c r="DF21" s="294"/>
      <c r="DG21" s="295"/>
      <c r="DH21" s="114">
        <v>16</v>
      </c>
      <c r="DI21">
        <f t="shared" si="0"/>
        <v>2.6351323325419922</v>
      </c>
      <c r="DJ21"/>
      <c r="DK21" s="105" t="s">
        <v>95</v>
      </c>
      <c r="DL21" s="274">
        <v>5.9406964954511885</v>
      </c>
      <c r="DM21" s="40">
        <v>0.16</v>
      </c>
      <c r="DN21" s="40">
        <f t="shared" si="1"/>
        <v>16</v>
      </c>
      <c r="DQ21" s="17">
        <f t="shared" si="2"/>
        <v>1.56833357963835</v>
      </c>
      <c r="DR21" s="343">
        <f t="shared" si="3"/>
        <v>2.9020000000000001</v>
      </c>
      <c r="DS21" s="40">
        <f t="shared" si="4"/>
        <v>1.0600718753479075</v>
      </c>
      <c r="DW21" s="17">
        <f t="shared" si="5"/>
        <v>1.7646331237642032</v>
      </c>
      <c r="DX21" s="343">
        <f t="shared" si="6"/>
        <v>3.3388</v>
      </c>
      <c r="DY21" s="40">
        <f t="shared" si="7"/>
        <v>1.1589262288973303</v>
      </c>
    </row>
    <row r="22" spans="1:129" s="297" customFormat="1">
      <c r="A22" s="266" t="s">
        <v>38</v>
      </c>
      <c r="B22" s="958"/>
      <c r="C22" s="961"/>
      <c r="D22" s="266" t="s">
        <v>23</v>
      </c>
      <c r="E22" s="266" t="s">
        <v>38</v>
      </c>
      <c r="F22" s="267">
        <v>1390.32</v>
      </c>
      <c r="G22" s="268">
        <v>25.620000839233398</v>
      </c>
      <c r="H22" s="268">
        <v>27.209999084472599</v>
      </c>
      <c r="I22" s="268">
        <v>35.840000152587798</v>
      </c>
      <c r="J22" s="268">
        <v>4.1837977654328702</v>
      </c>
      <c r="K22" s="268">
        <v>0.18050450000000001</v>
      </c>
      <c r="L22" s="268">
        <v>2.66996796622337</v>
      </c>
      <c r="M22" s="268">
        <v>2.55826190611474</v>
      </c>
      <c r="N22" s="269">
        <v>9.7783090000000003E-2</v>
      </c>
      <c r="O22" s="266" t="s">
        <v>52</v>
      </c>
      <c r="P22" s="270" t="s">
        <v>108</v>
      </c>
      <c r="Q22" s="95" t="s">
        <v>182</v>
      </c>
      <c r="R22" s="105" t="s">
        <v>95</v>
      </c>
      <c r="S22" s="1013"/>
      <c r="T22" s="272">
        <v>2.4168551058434877</v>
      </c>
      <c r="U22" s="273">
        <v>2.6781666666666668</v>
      </c>
      <c r="V22" s="274">
        <v>2.2956798970561056</v>
      </c>
      <c r="W22" s="274">
        <v>5.938333333333333E-2</v>
      </c>
      <c r="X22" s="274">
        <v>6.6941666666666663E-2</v>
      </c>
      <c r="Y22" s="274">
        <v>1.9016000000000002</v>
      </c>
      <c r="Z22" s="274">
        <v>1.1666969268689562</v>
      </c>
      <c r="AA22" s="274">
        <v>2.6680654000000001</v>
      </c>
      <c r="AB22" s="274">
        <v>2.4333947999999999</v>
      </c>
      <c r="AC22" s="274">
        <f>AA22</f>
        <v>2.6680654000000001</v>
      </c>
      <c r="AD22" s="274">
        <f>AB22^2/AA22</f>
        <v>2.2193647324638439</v>
      </c>
      <c r="AE22" s="274">
        <f>AC22/AD22</f>
        <v>1.2021752715868508</v>
      </c>
      <c r="AF22" s="275">
        <v>12.5</v>
      </c>
      <c r="AG22" s="276">
        <v>3371.0666666666671</v>
      </c>
      <c r="AH22" s="276">
        <v>1974.18</v>
      </c>
      <c r="AI22" s="276">
        <v>2348.5</v>
      </c>
      <c r="AJ22" s="276">
        <v>1919.355</v>
      </c>
      <c r="AK22" s="276">
        <v>2328.3450000000003</v>
      </c>
      <c r="AL22" s="277">
        <f>(AK22^2-AJ22^2)/(2*AJ22^2)</f>
        <v>0.23579028830062099</v>
      </c>
      <c r="AM22" s="278"/>
      <c r="AN22" s="279">
        <v>16.463676744519272</v>
      </c>
      <c r="AO22" s="278">
        <v>10.743889630113264</v>
      </c>
      <c r="AP22" s="274">
        <v>2.4039605872723526</v>
      </c>
      <c r="AQ22" s="274">
        <v>2.6933288682534857</v>
      </c>
      <c r="AR22" s="273">
        <v>3.8963999999999999</v>
      </c>
      <c r="AS22" s="274">
        <v>3.3937493481162093</v>
      </c>
      <c r="AT22" s="274">
        <v>7.5616666666666665E-2</v>
      </c>
      <c r="AU22" s="274">
        <v>6.359999999999999E-2</v>
      </c>
      <c r="AV22" s="274">
        <v>2.5068833333333336</v>
      </c>
      <c r="AW22" s="274">
        <v>1.1481107177708336</v>
      </c>
      <c r="AX22" s="274">
        <v>3.6227204999999998</v>
      </c>
      <c r="AY22" s="274">
        <v>3.4505471999999999</v>
      </c>
      <c r="AZ22" s="300">
        <f>AX22</f>
        <v>3.6227204999999998</v>
      </c>
      <c r="BA22" s="274">
        <f>(AY22^2)/AX22</f>
        <v>3.2865566028148847</v>
      </c>
      <c r="BB22" s="274">
        <f>AZ22/BA22</f>
        <v>1.1022845299232624</v>
      </c>
      <c r="BC22" s="275">
        <v>10.9166666666667</v>
      </c>
      <c r="BD22" s="281">
        <v>16.749600771124243</v>
      </c>
      <c r="BE22" s="276">
        <v>30.516365523116249</v>
      </c>
      <c r="BF22" s="276"/>
      <c r="BG22" s="282"/>
      <c r="BH22" s="283"/>
      <c r="BI22" s="276">
        <v>3655.4233333333336</v>
      </c>
      <c r="BJ22" s="284">
        <v>2009.03</v>
      </c>
      <c r="BK22" s="282"/>
      <c r="BL22" s="272">
        <v>2.4100695482662822</v>
      </c>
      <c r="BM22" s="273">
        <v>2.6361999999999997</v>
      </c>
      <c r="BN22" s="274">
        <v>2.2310576588566033</v>
      </c>
      <c r="BO22" s="274">
        <v>4.3800000000000006E-2</v>
      </c>
      <c r="BP22" s="274">
        <v>3.0783333333333336E-2</v>
      </c>
      <c r="BQ22" s="274">
        <v>1.8522666666666665</v>
      </c>
      <c r="BR22" s="280">
        <v>1.1815920532287041</v>
      </c>
      <c r="BS22" s="281">
        <v>3054.0733333333337</v>
      </c>
      <c r="BT22" s="276">
        <v>1662.12</v>
      </c>
      <c r="BU22" s="276">
        <v>1946.46</v>
      </c>
      <c r="BV22" s="276"/>
      <c r="BW22" s="285">
        <v>11.462368339387734</v>
      </c>
      <c r="BX22" s="274">
        <v>2.4064847008999468</v>
      </c>
      <c r="BY22" s="274">
        <v>2.7180359986639662</v>
      </c>
      <c r="BZ22" s="273">
        <v>3.4365000000000001</v>
      </c>
      <c r="CA22" s="274">
        <v>2.9329676670384921</v>
      </c>
      <c r="CB22" s="274">
        <v>4.6949999999999999E-2</v>
      </c>
      <c r="CC22" s="274">
        <v>8.6483333333333343E-2</v>
      </c>
      <c r="CD22" s="274">
        <v>2.0660666666666665</v>
      </c>
      <c r="CE22" s="280">
        <v>1.171680151343073</v>
      </c>
      <c r="CF22" s="281">
        <v>3614.4866666666662</v>
      </c>
      <c r="CG22" s="284">
        <v>2003.8066666666666</v>
      </c>
      <c r="CH22" s="286">
        <v>1730.13</v>
      </c>
      <c r="CI22" s="286">
        <v>2119.58</v>
      </c>
      <c r="CJ22" s="287">
        <f>(CI22^2-CH22^2)/(2*CH22^2)</f>
        <v>0.25043340257716451</v>
      </c>
      <c r="CK22" s="288">
        <v>1854.3080054274083</v>
      </c>
      <c r="CL22" s="288">
        <v>2051.9894894894892</v>
      </c>
      <c r="CM22" s="277">
        <f>(CL22^2-CK22^2)/(2*CK22^2)</f>
        <v>0.11228909089269437</v>
      </c>
      <c r="CN22" s="289"/>
      <c r="CO22" s="290"/>
      <c r="CP22" s="291"/>
      <c r="CQ22" s="292"/>
      <c r="CR22" s="291"/>
      <c r="CS22" s="292"/>
      <c r="CT22" s="293"/>
      <c r="CU22" s="292"/>
      <c r="CV22" s="291"/>
      <c r="CW22" s="292"/>
      <c r="CX22" s="291"/>
      <c r="CY22" s="292"/>
      <c r="CZ22" s="291"/>
      <c r="DA22" s="292"/>
      <c r="DB22" s="291"/>
      <c r="DC22" s="292"/>
      <c r="DD22" s="291"/>
      <c r="DE22" s="292"/>
      <c r="DF22" s="294"/>
      <c r="DG22" s="295"/>
      <c r="DH22" s="114">
        <v>17</v>
      </c>
      <c r="DI22">
        <f t="shared" si="0"/>
        <v>2.4966089767312569</v>
      </c>
      <c r="DJ22"/>
      <c r="DK22" s="105" t="s">
        <v>95</v>
      </c>
      <c r="DL22" s="278">
        <v>10.743889630113264</v>
      </c>
      <c r="DM22" s="40">
        <v>0.17</v>
      </c>
      <c r="DN22" s="40">
        <f t="shared" si="1"/>
        <v>17</v>
      </c>
      <c r="DQ22" s="17">
        <f t="shared" si="2"/>
        <v>1.4929307055202981</v>
      </c>
      <c r="DR22" s="343">
        <f t="shared" si="3"/>
        <v>2.86775</v>
      </c>
      <c r="DS22" s="40">
        <f t="shared" si="4"/>
        <v>0.96091587484696128</v>
      </c>
      <c r="DW22" s="17">
        <f t="shared" si="5"/>
        <v>1.6774358562050127</v>
      </c>
      <c r="DX22" s="343">
        <f t="shared" si="6"/>
        <v>3.29935</v>
      </c>
      <c r="DY22" s="40">
        <f t="shared" si="7"/>
        <v>1.047588268083576</v>
      </c>
    </row>
    <row r="23" spans="1:129" s="297" customFormat="1">
      <c r="A23" s="266" t="s">
        <v>39</v>
      </c>
      <c r="B23" s="958"/>
      <c r="C23" s="961"/>
      <c r="D23" s="266" t="s">
        <v>23</v>
      </c>
      <c r="E23" s="266" t="s">
        <v>39</v>
      </c>
      <c r="F23" s="267">
        <v>1390.51</v>
      </c>
      <c r="G23" s="268">
        <v>25.569999694824201</v>
      </c>
      <c r="H23" s="268">
        <v>27.149999618530199</v>
      </c>
      <c r="I23" s="268">
        <v>32.930000305175703</v>
      </c>
      <c r="J23" s="268">
        <v>10.9289549234761</v>
      </c>
      <c r="K23" s="268">
        <v>0.19985269999999999</v>
      </c>
      <c r="L23" s="268">
        <v>2.6566256457795001</v>
      </c>
      <c r="M23" s="268">
        <v>2.3662842264667501</v>
      </c>
      <c r="N23" s="269">
        <v>0.1182396</v>
      </c>
      <c r="O23" s="266" t="s">
        <v>53</v>
      </c>
      <c r="P23" s="270" t="s">
        <v>109</v>
      </c>
      <c r="Q23" s="95" t="s">
        <v>183</v>
      </c>
      <c r="R23" s="105" t="s">
        <v>95</v>
      </c>
      <c r="S23" s="1013"/>
      <c r="T23" s="272">
        <v>2.5385337933509038</v>
      </c>
      <c r="U23" s="273">
        <v>2.6036333333333337</v>
      </c>
      <c r="V23" s="274">
        <v>1.9952895749903445</v>
      </c>
      <c r="W23" s="274">
        <v>6.3666666666666677E-2</v>
      </c>
      <c r="X23" s="274">
        <v>7.3833333333333334E-2</v>
      </c>
      <c r="Y23" s="274">
        <v>2.0500999999999996</v>
      </c>
      <c r="Z23" s="274">
        <v>1.3052861034658603</v>
      </c>
      <c r="AA23" s="274">
        <v>2.6386416000000001</v>
      </c>
      <c r="AB23" s="274">
        <v>2.2571869000000002</v>
      </c>
      <c r="AC23" s="274">
        <f>AA23</f>
        <v>2.6386416000000001</v>
      </c>
      <c r="AD23" s="274">
        <f>AB23^2/AA23</f>
        <v>1.9308771231119872</v>
      </c>
      <c r="AE23" s="274">
        <f>AC23/AD23</f>
        <v>1.3665507599713604</v>
      </c>
      <c r="AF23" s="275">
        <v>5.75</v>
      </c>
      <c r="AG23" s="276">
        <v>3239.9900000000002</v>
      </c>
      <c r="AH23" s="276">
        <v>1774.04</v>
      </c>
      <c r="AI23" s="276">
        <v>2302.31</v>
      </c>
      <c r="AJ23" s="276">
        <v>1739.03</v>
      </c>
      <c r="AK23" s="288">
        <v>2291.9899999999998</v>
      </c>
      <c r="AL23" s="277">
        <f>(AK23^2-AJ23^2)/(2*AJ23^2)</f>
        <v>0.36852293859436053</v>
      </c>
      <c r="AM23" s="278"/>
      <c r="AN23" s="279">
        <v>15.849734341091072</v>
      </c>
      <c r="AO23" s="274">
        <v>8.8068365274917859</v>
      </c>
      <c r="AP23" s="274">
        <v>2.4456306779899712</v>
      </c>
      <c r="AQ23" s="274">
        <v>2.6818136194247169</v>
      </c>
      <c r="AR23" s="273">
        <v>3.50685</v>
      </c>
      <c r="AS23" s="274">
        <v>2.9758657725435769</v>
      </c>
      <c r="AT23" s="274">
        <v>6.4283333333333331E-2</v>
      </c>
      <c r="AU23" s="274">
        <v>7.2833333333333333E-2</v>
      </c>
      <c r="AV23" s="274">
        <v>2.703383333333333</v>
      </c>
      <c r="AW23" s="274">
        <v>1.1784301672324999</v>
      </c>
      <c r="AX23" s="274"/>
      <c r="AY23" s="274"/>
      <c r="AZ23" s="300"/>
      <c r="BA23" s="274"/>
      <c r="BB23" s="274"/>
      <c r="BC23" s="275"/>
      <c r="BD23" s="493"/>
      <c r="BE23" s="276">
        <v>15.275886375581811</v>
      </c>
      <c r="BF23" s="276"/>
      <c r="BG23" s="282"/>
      <c r="BH23" s="283"/>
      <c r="BI23" s="276"/>
      <c r="BJ23" s="284">
        <v>1651.39</v>
      </c>
      <c r="BK23" s="282"/>
      <c r="BL23" s="272"/>
      <c r="BM23" s="273"/>
      <c r="BN23" s="274"/>
      <c r="BO23" s="274"/>
      <c r="BP23" s="274"/>
      <c r="BQ23" s="274"/>
      <c r="BR23" s="280"/>
      <c r="BS23" s="281"/>
      <c r="BT23" s="276"/>
      <c r="BU23" s="276"/>
      <c r="BV23" s="276"/>
      <c r="BW23" s="285"/>
      <c r="BX23" s="274"/>
      <c r="BY23" s="274"/>
      <c r="BZ23" s="301"/>
      <c r="CA23" s="271"/>
      <c r="CB23" s="271"/>
      <c r="CC23" s="271"/>
      <c r="CD23" s="271"/>
      <c r="CE23" s="302"/>
      <c r="CF23" s="281"/>
      <c r="CG23" s="284"/>
      <c r="CH23" s="288"/>
      <c r="CI23" s="288"/>
      <c r="CJ23" s="287"/>
      <c r="CK23" s="288"/>
      <c r="CL23" s="288"/>
      <c r="CM23" s="277"/>
      <c r="CN23" s="289"/>
      <c r="CO23" s="290">
        <v>0.16</v>
      </c>
      <c r="CP23" s="291">
        <v>0.46</v>
      </c>
      <c r="CQ23" s="292">
        <v>6.07</v>
      </c>
      <c r="CR23" s="291">
        <v>0.48</v>
      </c>
      <c r="CS23" s="292">
        <v>35.47</v>
      </c>
      <c r="CT23" s="293">
        <v>1.07</v>
      </c>
      <c r="CU23" s="292">
        <v>1.84</v>
      </c>
      <c r="CV23" s="291">
        <v>0.14000000000000001</v>
      </c>
      <c r="CW23" s="292">
        <v>2.5299999999999998</v>
      </c>
      <c r="CX23" s="291">
        <v>0.68</v>
      </c>
      <c r="CY23" s="292">
        <v>0.54</v>
      </c>
      <c r="CZ23" s="291">
        <v>0.27</v>
      </c>
      <c r="DA23" s="292">
        <v>1.05</v>
      </c>
      <c r="DB23" s="291">
        <v>0.17</v>
      </c>
      <c r="DC23" s="292">
        <v>0.3</v>
      </c>
      <c r="DD23" s="291">
        <v>0.08</v>
      </c>
      <c r="DE23" s="292">
        <v>52.04</v>
      </c>
      <c r="DF23" s="294">
        <v>1.1599999999999999</v>
      </c>
      <c r="DG23" s="295"/>
      <c r="DH23" s="115">
        <v>18</v>
      </c>
      <c r="DI23">
        <f t="shared" si="0"/>
        <v>2.3653675019357938</v>
      </c>
      <c r="DJ23"/>
      <c r="DK23" s="105" t="s">
        <v>95</v>
      </c>
      <c r="DL23" s="274">
        <v>8.8068365274917859</v>
      </c>
      <c r="DM23" s="40">
        <v>0.18</v>
      </c>
      <c r="DN23" s="40">
        <f t="shared" si="1"/>
        <v>18</v>
      </c>
      <c r="DQ23" s="17">
        <f t="shared" si="2"/>
        <v>1.42115307637505</v>
      </c>
      <c r="DR23" s="343">
        <f t="shared" si="3"/>
        <v>2.8335000000000004</v>
      </c>
      <c r="DS23" s="40">
        <f t="shared" si="4"/>
        <v>0.87593913725713923</v>
      </c>
      <c r="DW23" s="17">
        <f t="shared" si="5"/>
        <v>1.5945473389279043</v>
      </c>
      <c r="DX23" s="343">
        <f t="shared" si="6"/>
        <v>3.2599000000000005</v>
      </c>
      <c r="DY23" s="40">
        <f t="shared" si="7"/>
        <v>0.95243083593942923</v>
      </c>
    </row>
    <row r="24" spans="1:129" s="297" customFormat="1">
      <c r="A24" s="266" t="s">
        <v>40</v>
      </c>
      <c r="B24" s="958"/>
      <c r="C24" s="961"/>
      <c r="D24" s="266" t="s">
        <v>23</v>
      </c>
      <c r="E24" s="266" t="s">
        <v>40</v>
      </c>
      <c r="F24" s="267">
        <v>1390.85</v>
      </c>
      <c r="G24" s="268">
        <v>25.569999694824201</v>
      </c>
      <c r="H24" s="268">
        <v>26.530000686645501</v>
      </c>
      <c r="I24" s="268">
        <v>32.700000762939403</v>
      </c>
      <c r="J24" s="268">
        <v>9.5663424545495008</v>
      </c>
      <c r="K24" s="268">
        <v>0.1291081</v>
      </c>
      <c r="L24" s="268">
        <v>2.6590269152192798</v>
      </c>
      <c r="M24" s="268">
        <v>2.4046552945507602</v>
      </c>
      <c r="N24" s="269">
        <v>6.9534579999999999E-2</v>
      </c>
      <c r="O24" s="266" t="s">
        <v>54</v>
      </c>
      <c r="P24" s="270" t="s">
        <v>109</v>
      </c>
      <c r="Q24" s="95" t="s">
        <v>183</v>
      </c>
      <c r="R24" s="105" t="s">
        <v>95</v>
      </c>
      <c r="S24" s="1013"/>
      <c r="T24" s="272">
        <v>2.4150771190455291</v>
      </c>
      <c r="U24" s="273">
        <v>2.7102166666666667</v>
      </c>
      <c r="V24" s="274">
        <v>2.2422268649451382</v>
      </c>
      <c r="W24" s="274">
        <v>5.5366666666666661E-2</v>
      </c>
      <c r="X24" s="274">
        <v>6.5049999999999997E-2</v>
      </c>
      <c r="Y24" s="274">
        <v>1.8544833333333335</v>
      </c>
      <c r="Z24" s="274">
        <v>1.2088444104133143</v>
      </c>
      <c r="AA24" s="274"/>
      <c r="AB24" s="274"/>
      <c r="AC24" s="274"/>
      <c r="AD24" s="274"/>
      <c r="AE24" s="274"/>
      <c r="AF24" s="275"/>
      <c r="AG24" s="276">
        <v>3293.0166666666669</v>
      </c>
      <c r="AH24" s="276">
        <v>1959.7</v>
      </c>
      <c r="AI24" s="276">
        <v>2323.54</v>
      </c>
      <c r="AJ24" s="271"/>
      <c r="AK24" s="276"/>
      <c r="AL24" s="277"/>
      <c r="AM24" s="278"/>
      <c r="AN24" s="279">
        <v>16.037266197283266</v>
      </c>
      <c r="AO24" s="278">
        <v>10.430674561545535</v>
      </c>
      <c r="AP24" s="274">
        <v>2.4012156992513347</v>
      </c>
      <c r="AQ24" s="274">
        <v>2.6808460234539511</v>
      </c>
      <c r="AR24" s="273">
        <v>3.9132833333333337</v>
      </c>
      <c r="AS24" s="274">
        <v>3.2642544507241009</v>
      </c>
      <c r="AT24" s="274">
        <v>4.8316666666666667E-2</v>
      </c>
      <c r="AU24" s="274">
        <v>4.9166666666666664E-2</v>
      </c>
      <c r="AV24" s="274">
        <v>2.4138500000000001</v>
      </c>
      <c r="AW24" s="274">
        <v>1.1988291330858905</v>
      </c>
      <c r="AX24" s="274"/>
      <c r="AY24" s="274"/>
      <c r="AZ24" s="300"/>
      <c r="BA24" s="274"/>
      <c r="BC24" s="275"/>
      <c r="BD24" s="281">
        <v>14.235892853815143</v>
      </c>
      <c r="BE24" s="276">
        <v>25.93660086656396</v>
      </c>
      <c r="BF24" s="276"/>
      <c r="BG24" s="282"/>
      <c r="BH24" s="283"/>
      <c r="BI24" s="276">
        <v>3525.6433333333334</v>
      </c>
      <c r="BJ24" s="284">
        <v>1942.08</v>
      </c>
      <c r="BK24" s="282"/>
      <c r="BL24" s="272">
        <v>2.4098197599145932</v>
      </c>
      <c r="BM24" s="273">
        <v>2.5626333333333333</v>
      </c>
      <c r="BN24" s="274">
        <v>2.0619499564250319</v>
      </c>
      <c r="BO24" s="274">
        <v>4.265E-2</v>
      </c>
      <c r="BP24" s="274">
        <v>3.3466666666666672E-2</v>
      </c>
      <c r="BQ24" s="274">
        <v>1.8265666666666669</v>
      </c>
      <c r="BR24" s="280">
        <v>1.242820333901981</v>
      </c>
      <c r="BS24" s="281">
        <v>2991.1933333333341</v>
      </c>
      <c r="BT24" s="276">
        <v>1683.41</v>
      </c>
      <c r="BU24" s="276">
        <v>2109.87</v>
      </c>
      <c r="BV24" s="276"/>
      <c r="BW24" s="285">
        <v>10.465777567818048</v>
      </c>
      <c r="BX24" s="274">
        <v>2.41134109508149</v>
      </c>
      <c r="BY24" s="274">
        <v>2.6932060496844876</v>
      </c>
      <c r="BZ24" s="273">
        <v>3.3540166666666664</v>
      </c>
      <c r="CA24" s="274">
        <v>2.8168722887814446</v>
      </c>
      <c r="CB24" s="274">
        <v>5.5833333333333325E-2</v>
      </c>
      <c r="CC24" s="274">
        <v>5.9499999999999997E-2</v>
      </c>
      <c r="CD24" s="274">
        <v>2.0708500000000001</v>
      </c>
      <c r="CE24" s="280">
        <v>1.1906882253854632</v>
      </c>
      <c r="CF24" s="281">
        <v>3514.6166666666668</v>
      </c>
      <c r="CG24" s="284">
        <v>1964.42</v>
      </c>
      <c r="CH24" s="288"/>
      <c r="CI24" s="288"/>
      <c r="CJ24" s="287"/>
      <c r="CK24" s="288"/>
      <c r="CL24" s="288"/>
      <c r="CM24" s="277"/>
      <c r="CN24" s="289"/>
      <c r="CO24" s="290"/>
      <c r="CP24" s="291"/>
      <c r="CQ24" s="292"/>
      <c r="CR24" s="291"/>
      <c r="CS24" s="292"/>
      <c r="CT24" s="293"/>
      <c r="CU24" s="292"/>
      <c r="CV24" s="291"/>
      <c r="CW24" s="292"/>
      <c r="CX24" s="291"/>
      <c r="CY24" s="292"/>
      <c r="CZ24" s="291"/>
      <c r="DA24" s="292"/>
      <c r="DB24" s="291"/>
      <c r="DC24" s="292"/>
      <c r="DD24" s="291"/>
      <c r="DE24" s="292"/>
      <c r="DF24" s="294"/>
      <c r="DG24" s="295"/>
      <c r="DH24" s="115">
        <v>19</v>
      </c>
      <c r="DI24">
        <f t="shared" si="0"/>
        <v>2.2410251150099256</v>
      </c>
      <c r="DJ24"/>
      <c r="DK24" s="105" t="s">
        <v>95</v>
      </c>
      <c r="DL24" s="278">
        <v>10.430674561545535</v>
      </c>
      <c r="DM24" s="40">
        <v>0.19</v>
      </c>
      <c r="DN24" s="40">
        <f t="shared" si="1"/>
        <v>19</v>
      </c>
      <c r="DQ24" s="17">
        <f t="shared" si="2"/>
        <v>1.3528263964444318</v>
      </c>
      <c r="DR24" s="343">
        <f t="shared" si="3"/>
        <v>2.7992500000000002</v>
      </c>
      <c r="DS24" s="40">
        <f t="shared" si="4"/>
        <v>0.80248546464742398</v>
      </c>
      <c r="DW24" s="17">
        <f t="shared" si="5"/>
        <v>1.5157546601122076</v>
      </c>
      <c r="DX24" s="343">
        <f t="shared" si="6"/>
        <v>3.2204500000000005</v>
      </c>
      <c r="DY24" s="40">
        <f t="shared" si="7"/>
        <v>0.87038803628834693</v>
      </c>
    </row>
    <row r="25" spans="1:129" s="297" customFormat="1">
      <c r="A25" s="266" t="s">
        <v>41</v>
      </c>
      <c r="B25" s="958"/>
      <c r="C25" s="961"/>
      <c r="D25" s="266" t="s">
        <v>23</v>
      </c>
      <c r="E25" s="266" t="s">
        <v>41</v>
      </c>
      <c r="F25" s="267">
        <v>1391.02</v>
      </c>
      <c r="G25" s="268">
        <v>25.75</v>
      </c>
      <c r="H25" s="268">
        <v>26.030000686645501</v>
      </c>
      <c r="I25" s="268">
        <v>31.639999389648398</v>
      </c>
      <c r="J25" s="268">
        <v>10.756559760014399</v>
      </c>
      <c r="K25" s="268">
        <v>0.19894829999999999</v>
      </c>
      <c r="L25" s="268">
        <v>2.6202249517756702</v>
      </c>
      <c r="M25" s="268">
        <v>2.3383788889911101</v>
      </c>
      <c r="N25" s="269">
        <v>0.1089099</v>
      </c>
      <c r="O25" s="266" t="s">
        <v>72</v>
      </c>
      <c r="P25" s="270" t="s">
        <v>161</v>
      </c>
      <c r="Q25" s="95" t="s">
        <v>203</v>
      </c>
      <c r="R25" s="105" t="s">
        <v>95</v>
      </c>
      <c r="S25" s="1013"/>
      <c r="T25" s="272">
        <v>2.5839543313963556</v>
      </c>
      <c r="U25" s="273">
        <v>2.8918083333333335</v>
      </c>
      <c r="V25" s="274">
        <v>2.770497127193714</v>
      </c>
      <c r="W25" s="274">
        <v>6.6325000000000009E-2</v>
      </c>
      <c r="X25" s="274">
        <v>0.11601666666666667</v>
      </c>
      <c r="Y25" s="274">
        <v>2.0516666666666667</v>
      </c>
      <c r="Z25" s="274">
        <v>1.0467065183242745</v>
      </c>
      <c r="AA25" s="274">
        <v>2.9582196000000001</v>
      </c>
      <c r="AB25" s="274">
        <v>2.9054866000000001</v>
      </c>
      <c r="AC25" s="274">
        <f>AA25</f>
        <v>2.9582196000000001</v>
      </c>
      <c r="AD25" s="274">
        <f>AB25^2/AA25</f>
        <v>2.8536936144901346</v>
      </c>
      <c r="AE25" s="274">
        <f>AC25/AD25</f>
        <v>1.0366283139083734</v>
      </c>
      <c r="AF25" s="275">
        <v>-2.2083333333329733</v>
      </c>
      <c r="AG25" s="276">
        <v>4544.1533333333327</v>
      </c>
      <c r="AH25" s="276">
        <v>3054.3</v>
      </c>
      <c r="AI25" s="276">
        <v>3197.69</v>
      </c>
      <c r="AJ25" s="276">
        <v>2892.26</v>
      </c>
      <c r="AK25" s="288">
        <v>3234.9949999999999</v>
      </c>
      <c r="AL25" s="277">
        <f>(AK25^2-AJ25^2)/(2*AJ25^2)</f>
        <v>0.12552197192103359</v>
      </c>
      <c r="AM25" s="278"/>
      <c r="AN25" s="299">
        <v>6.7702789014264422</v>
      </c>
      <c r="AO25" s="278">
        <v>4.8291149101312882</v>
      </c>
      <c r="AP25" s="278">
        <v>2.5897647339320415</v>
      </c>
      <c r="AQ25" s="278">
        <v>2.7211733204819497</v>
      </c>
      <c r="AR25" s="273">
        <v>3.3272833333333334</v>
      </c>
      <c r="AS25" s="274">
        <v>3.2474842849981052</v>
      </c>
      <c r="AT25" s="274">
        <v>6.2149999999999997E-2</v>
      </c>
      <c r="AU25" s="274">
        <v>6.0454166666666663E-2</v>
      </c>
      <c r="AV25" s="274">
        <v>2.2911666666666664</v>
      </c>
      <c r="AW25" s="274">
        <v>1.024572574131879</v>
      </c>
      <c r="AX25" s="274"/>
      <c r="AY25" s="274"/>
      <c r="AZ25" s="300"/>
      <c r="BA25" s="274"/>
      <c r="BB25" s="274"/>
      <c r="BC25" s="275"/>
      <c r="BD25" s="281">
        <v>95.344431109269763</v>
      </c>
      <c r="BE25" s="276">
        <v>173.70954389193841</v>
      </c>
      <c r="BF25" s="276"/>
      <c r="BG25" s="282"/>
      <c r="BH25" s="283"/>
      <c r="BI25" s="276">
        <v>4740.1166666666668</v>
      </c>
      <c r="BJ25" s="284">
        <v>2639.9966666666664</v>
      </c>
      <c r="BK25" s="282"/>
      <c r="BL25" s="272">
        <v>2.5830531038058178</v>
      </c>
      <c r="BM25" s="273">
        <v>2.9645000000000001</v>
      </c>
      <c r="BN25" s="274">
        <v>2.7649430146548974</v>
      </c>
      <c r="BO25" s="274">
        <v>5.1999999999999991E-2</v>
      </c>
      <c r="BP25" s="274">
        <v>0.10746666666666665</v>
      </c>
      <c r="BQ25" s="274">
        <v>2.0213999999999999</v>
      </c>
      <c r="BR25" s="280">
        <v>1.072173995734234</v>
      </c>
      <c r="BS25" s="281">
        <v>4461.3466666666664</v>
      </c>
      <c r="BT25" s="276">
        <v>2614.19</v>
      </c>
      <c r="BU25" s="276">
        <v>2861.85</v>
      </c>
      <c r="BV25" s="276"/>
      <c r="BW25" s="285">
        <v>4.587762450783397</v>
      </c>
      <c r="BX25" s="274">
        <v>2.5925421703509035</v>
      </c>
      <c r="BY25" s="274">
        <v>2.7172008926146289</v>
      </c>
      <c r="BZ25" s="273">
        <v>3.1895500000000001</v>
      </c>
      <c r="CA25" s="274">
        <v>3.0164965696136163</v>
      </c>
      <c r="CB25" s="274">
        <v>5.3383333333333331E-2</v>
      </c>
      <c r="CC25" s="274">
        <v>8.8683333333333336E-2</v>
      </c>
      <c r="CD25" s="274">
        <v>2.0255333333333332</v>
      </c>
      <c r="CE25" s="280">
        <v>1.0573690128242215</v>
      </c>
      <c r="CF25" s="281">
        <v>4721.4666666666662</v>
      </c>
      <c r="CG25" s="284">
        <v>2784.36</v>
      </c>
      <c r="CH25" s="286">
        <v>2625.89</v>
      </c>
      <c r="CI25" s="286">
        <v>2731.1</v>
      </c>
      <c r="CJ25" s="287">
        <f>(CI25^2-CH25^2)/(2*CH25^2)</f>
        <v>4.0869074405797075E-2</v>
      </c>
      <c r="CK25" s="288"/>
      <c r="CL25" s="288"/>
      <c r="CM25" s="277"/>
      <c r="CN25" s="289"/>
      <c r="CO25" s="290"/>
      <c r="CP25" s="291"/>
      <c r="CQ25" s="292"/>
      <c r="CR25" s="291"/>
      <c r="CS25" s="292"/>
      <c r="CT25" s="293"/>
      <c r="CU25" s="292"/>
      <c r="CV25" s="291"/>
      <c r="CW25" s="292"/>
      <c r="CX25" s="291"/>
      <c r="CY25" s="292"/>
      <c r="CZ25" s="291"/>
      <c r="DA25" s="292"/>
      <c r="DB25" s="291"/>
      <c r="DC25" s="292"/>
      <c r="DD25" s="291"/>
      <c r="DE25" s="292"/>
      <c r="DF25" s="294"/>
      <c r="DG25" s="295"/>
      <c r="DH25" s="114">
        <v>20</v>
      </c>
      <c r="DI25">
        <f t="shared" si="0"/>
        <v>2.1232191454372882</v>
      </c>
      <c r="DJ25"/>
      <c r="DK25" s="105" t="s">
        <v>95</v>
      </c>
      <c r="DL25" s="278">
        <v>4.8291149101312882</v>
      </c>
      <c r="DM25" s="40">
        <v>0.2</v>
      </c>
      <c r="DN25" s="40">
        <f t="shared" si="1"/>
        <v>20</v>
      </c>
      <c r="DQ25" s="17">
        <f t="shared" si="2"/>
        <v>1.2877847498208865</v>
      </c>
      <c r="DR25" s="343">
        <f t="shared" si="3"/>
        <v>2.7650000000000001</v>
      </c>
      <c r="DS25" s="40">
        <f t="shared" si="4"/>
        <v>0.73850238107176358</v>
      </c>
      <c r="DW25" s="17">
        <f t="shared" si="5"/>
        <v>1.4408554287241231</v>
      </c>
      <c r="DX25" s="343">
        <f t="shared" si="6"/>
        <v>3.181</v>
      </c>
      <c r="DY25" s="40">
        <f t="shared" si="7"/>
        <v>0.79909693151780858</v>
      </c>
    </row>
    <row r="26" spans="1:129" s="297" customFormat="1">
      <c r="A26" s="266" t="s">
        <v>42</v>
      </c>
      <c r="B26" s="958"/>
      <c r="C26" s="961"/>
      <c r="D26" s="266" t="s">
        <v>23</v>
      </c>
      <c r="E26" s="266" t="s">
        <v>42</v>
      </c>
      <c r="F26" s="267">
        <v>1391.22</v>
      </c>
      <c r="G26" s="268">
        <v>25.590000152587798</v>
      </c>
      <c r="H26" s="268">
        <v>27.7199993133544</v>
      </c>
      <c r="I26" s="268">
        <v>33.919998168945298</v>
      </c>
      <c r="J26" s="268">
        <v>10.1124921391112</v>
      </c>
      <c r="K26" s="268">
        <v>0.24893480000000001</v>
      </c>
      <c r="L26" s="268">
        <v>2.6517322801611498</v>
      </c>
      <c r="M26" s="268">
        <v>2.3835760617795798</v>
      </c>
      <c r="N26" s="269">
        <v>0.14512630000000001</v>
      </c>
      <c r="O26" s="266" t="s">
        <v>79</v>
      </c>
      <c r="P26" s="270" t="s">
        <v>115</v>
      </c>
      <c r="Q26" s="95" t="s">
        <v>200</v>
      </c>
      <c r="R26" s="105" t="s">
        <v>95</v>
      </c>
      <c r="S26" s="1013"/>
      <c r="T26" s="272">
        <v>2.5746156483598068</v>
      </c>
      <c r="U26" s="273">
        <v>2.6643916666666669</v>
      </c>
      <c r="V26" s="274">
        <v>2.3608632508264629</v>
      </c>
      <c r="W26" s="274">
        <v>5.4291666666666669E-2</v>
      </c>
      <c r="X26" s="274">
        <v>6.0033333333333341E-2</v>
      </c>
      <c r="Y26" s="274">
        <v>2.1544416666666666</v>
      </c>
      <c r="Z26" s="274">
        <v>1.1286413763261587</v>
      </c>
      <c r="AA26" s="274"/>
      <c r="AB26" s="274"/>
      <c r="AC26" s="274"/>
      <c r="AD26" s="274"/>
      <c r="AE26" s="274"/>
      <c r="AF26" s="275"/>
      <c r="AG26" s="276">
        <v>3037.0766666666664</v>
      </c>
      <c r="AH26" s="276">
        <v>1631.71</v>
      </c>
      <c r="AI26" s="276">
        <v>2008.48</v>
      </c>
      <c r="AJ26" s="271"/>
      <c r="AK26" s="276"/>
      <c r="AL26" s="277"/>
      <c r="AM26" s="278"/>
      <c r="AN26" s="299">
        <v>9.4154909300316731</v>
      </c>
      <c r="AO26" s="274">
        <v>5.8335690045248807</v>
      </c>
      <c r="AP26" s="274">
        <v>2.5398711488554704</v>
      </c>
      <c r="AQ26" s="274">
        <v>2.6972150499975047</v>
      </c>
      <c r="AR26" s="273">
        <v>4.0954666666666659</v>
      </c>
      <c r="AS26" s="274">
        <v>3.4173954640903768</v>
      </c>
      <c r="AT26" s="274">
        <v>6.6883333333333336E-2</v>
      </c>
      <c r="AU26" s="274">
        <v>6.5716666666666673E-2</v>
      </c>
      <c r="AV26" s="274">
        <v>2.41275</v>
      </c>
      <c r="AW26" s="274">
        <v>1.1984175404050799</v>
      </c>
      <c r="AX26" s="274">
        <v>3.8581116</v>
      </c>
      <c r="AY26" s="274">
        <v>3.1408170000000002</v>
      </c>
      <c r="AZ26" s="300">
        <f>AX26</f>
        <v>3.8581116</v>
      </c>
      <c r="BA26" s="274">
        <f>(AY26^2)/AX26</f>
        <v>2.5568807878675677</v>
      </c>
      <c r="BB26" s="274">
        <f>AZ26/BA26</f>
        <v>1.5089133675323423</v>
      </c>
      <c r="BC26" s="275">
        <v>5.1666666666670267</v>
      </c>
      <c r="BD26" s="281">
        <v>22.506670152556584</v>
      </c>
      <c r="BE26" s="276">
        <v>41.005262302590836</v>
      </c>
      <c r="BF26" s="276"/>
      <c r="BG26" s="282"/>
      <c r="BH26" s="283"/>
      <c r="BI26" s="276">
        <v>3936.1333333333337</v>
      </c>
      <c r="BJ26" s="284">
        <v>2041.84</v>
      </c>
      <c r="BK26" s="282"/>
      <c r="BL26" s="272">
        <v>2.5713905308237854</v>
      </c>
      <c r="BM26" s="273">
        <v>2.8898666666666672</v>
      </c>
      <c r="BN26" s="274">
        <v>2.0681367930277443</v>
      </c>
      <c r="BO26" s="274">
        <v>0.14074999999999999</v>
      </c>
      <c r="BP26" s="274">
        <v>6.5583333333333327E-2</v>
      </c>
      <c r="BQ26" s="274">
        <v>1.8753333333333335</v>
      </c>
      <c r="BR26" s="280">
        <v>1.3973285889063041</v>
      </c>
      <c r="BS26" s="281">
        <v>2724.7666666666664</v>
      </c>
      <c r="BT26" s="276">
        <v>1373.92</v>
      </c>
      <c r="BU26" s="276">
        <v>1782.6</v>
      </c>
      <c r="BV26" s="276"/>
      <c r="BW26" s="285">
        <v>5.8473697613504054</v>
      </c>
      <c r="BX26" s="274">
        <v>2.5475251664362633</v>
      </c>
      <c r="BY26" s="274">
        <v>2.7057397759138815</v>
      </c>
      <c r="BZ26" s="273">
        <v>3.7474166666666666</v>
      </c>
      <c r="CA26" s="274">
        <v>2.6865471865062598</v>
      </c>
      <c r="CB26" s="274">
        <v>9.7083333333333341E-2</v>
      </c>
      <c r="CC26" s="274">
        <v>8.8749999999999996E-2</v>
      </c>
      <c r="CD26" s="274">
        <v>1.9594499999999997</v>
      </c>
      <c r="CE26" s="280">
        <v>1.3948821317894</v>
      </c>
      <c r="CF26" s="281">
        <v>3695.7100000000005</v>
      </c>
      <c r="CG26" s="284">
        <v>1950.68</v>
      </c>
      <c r="CH26" s="286">
        <v>1607.09</v>
      </c>
      <c r="CI26" s="286">
        <v>1928.96</v>
      </c>
      <c r="CJ26" s="287">
        <f>(CI26^2-CH26^2)/(2*CH26^2)</f>
        <v>0.22033754398529967</v>
      </c>
      <c r="CK26" s="288"/>
      <c r="CL26" s="288"/>
      <c r="CM26" s="277"/>
      <c r="CN26" s="289"/>
      <c r="CO26" s="290"/>
      <c r="CP26" s="291"/>
      <c r="CQ26" s="292"/>
      <c r="CR26" s="291"/>
      <c r="CS26" s="292"/>
      <c r="CT26" s="293"/>
      <c r="CU26" s="292"/>
      <c r="CV26" s="291"/>
      <c r="CW26" s="292"/>
      <c r="CX26" s="291"/>
      <c r="CY26" s="292"/>
      <c r="CZ26" s="291"/>
      <c r="DA26" s="292"/>
      <c r="DB26" s="291"/>
      <c r="DC26" s="292"/>
      <c r="DD26" s="291"/>
      <c r="DE26" s="292"/>
      <c r="DF26" s="294"/>
      <c r="DG26" s="295"/>
      <c r="DH26" s="296"/>
      <c r="DK26" s="105" t="s">
        <v>95</v>
      </c>
      <c r="DL26" s="274">
        <v>5.8335690045248807</v>
      </c>
      <c r="DM26" s="274"/>
      <c r="DN26" s="40"/>
      <c r="DQ26" s="17"/>
    </row>
    <row r="27" spans="1:129" s="297" customFormat="1">
      <c r="A27" s="266" t="s">
        <v>43</v>
      </c>
      <c r="B27" s="958"/>
      <c r="C27" s="961"/>
      <c r="D27" s="266" t="s">
        <v>23</v>
      </c>
      <c r="E27" s="266" t="s">
        <v>43</v>
      </c>
      <c r="F27" s="267">
        <v>1391.79</v>
      </c>
      <c r="G27" s="268">
        <v>25.590000152587798</v>
      </c>
      <c r="H27" s="268">
        <v>27.7199993133544</v>
      </c>
      <c r="I27" s="268">
        <v>33.930000305175703</v>
      </c>
      <c r="J27" s="268">
        <v>9.5422169137487103</v>
      </c>
      <c r="K27" s="268">
        <v>0.19484779999999999</v>
      </c>
      <c r="L27" s="268">
        <v>2.6357711014706999</v>
      </c>
      <c r="M27" s="268">
        <v>2.3842601056184698</v>
      </c>
      <c r="N27" s="269">
        <v>0.1098201</v>
      </c>
      <c r="O27" s="266" t="s">
        <v>81</v>
      </c>
      <c r="P27" s="270" t="s">
        <v>117</v>
      </c>
      <c r="Q27" s="95" t="s">
        <v>201</v>
      </c>
      <c r="R27" s="105" t="s">
        <v>95</v>
      </c>
      <c r="S27" s="1013"/>
      <c r="T27" s="272">
        <v>2.5759994521003473</v>
      </c>
      <c r="U27" s="273">
        <v>2.8368666666666664</v>
      </c>
      <c r="V27" s="274">
        <v>2.2985824684162113</v>
      </c>
      <c r="W27" s="274">
        <v>0.10653333333333333</v>
      </c>
      <c r="X27" s="274">
        <v>5.6958333333333333E-2</v>
      </c>
      <c r="Y27" s="274">
        <v>2.0145666666666671</v>
      </c>
      <c r="Z27" s="274">
        <v>1.2353550590652289</v>
      </c>
      <c r="AA27" s="274">
        <v>2.8378947000000001</v>
      </c>
      <c r="AB27" s="274">
        <v>2.5208415</v>
      </c>
      <c r="AC27" s="274">
        <f>AA27</f>
        <v>2.8378947000000001</v>
      </c>
      <c r="AD27" s="274">
        <f>AB27^2/AA27</f>
        <v>2.2392098861604164</v>
      </c>
      <c r="AE27" s="274">
        <f>AC27/AD27</f>
        <v>1.2673643134302839</v>
      </c>
      <c r="AF27" s="275">
        <v>3.875</v>
      </c>
      <c r="AG27" s="276">
        <v>3086.2333333333331</v>
      </c>
      <c r="AH27" s="276">
        <v>1723.37</v>
      </c>
      <c r="AI27" s="276">
        <v>2212.36</v>
      </c>
      <c r="AJ27" s="276">
        <v>1565.27</v>
      </c>
      <c r="AK27" s="276">
        <v>2168.8249999999998</v>
      </c>
      <c r="AL27" s="277">
        <f>(AK27^2-AJ27^2)/(2*AJ27^2)</f>
        <v>0.45993207310005185</v>
      </c>
      <c r="AM27" s="278"/>
      <c r="AN27" s="299">
        <v>9.4929958045936136</v>
      </c>
      <c r="AO27" s="274">
        <v>5.6865105471647919</v>
      </c>
      <c r="AP27" s="274">
        <v>2.5466367859835528</v>
      </c>
      <c r="AQ27" s="274">
        <v>2.7001829756888474</v>
      </c>
      <c r="AR27" s="273">
        <v>3.6466333333333338</v>
      </c>
      <c r="AS27" s="274">
        <v>2.7669484273926934</v>
      </c>
      <c r="AT27" s="274">
        <v>8.716666666666667E-2</v>
      </c>
      <c r="AU27" s="274">
        <v>7.5433333333333338E-2</v>
      </c>
      <c r="AV27" s="274">
        <v>2.4499166666666667</v>
      </c>
      <c r="AW27" s="274">
        <v>1.31792602176166</v>
      </c>
      <c r="AX27" s="274">
        <v>3.6817985000000002</v>
      </c>
      <c r="AY27" s="274">
        <v>3.2401325000000001</v>
      </c>
      <c r="AZ27" s="300">
        <f>AX27</f>
        <v>3.6817985000000002</v>
      </c>
      <c r="BA27" s="274">
        <f>(AY27^2)/AX27</f>
        <v>2.8514484476964861</v>
      </c>
      <c r="BB27" s="274">
        <f>AZ27/BA27</f>
        <v>1.2912028982934285</v>
      </c>
      <c r="BC27" s="275">
        <v>6.875</v>
      </c>
      <c r="BD27" s="281">
        <v>22.553051576832775</v>
      </c>
      <c r="BE27" s="276">
        <v>41.089765361262842</v>
      </c>
      <c r="BF27" s="276"/>
      <c r="BG27" s="282"/>
      <c r="BH27" s="283"/>
      <c r="BI27" s="276">
        <v>3745.4333333333329</v>
      </c>
      <c r="BJ27" s="284">
        <v>1996.8133333333335</v>
      </c>
      <c r="BK27" s="282"/>
      <c r="BL27" s="272">
        <v>2.5708861408363086</v>
      </c>
      <c r="BM27" s="273">
        <v>2.6678999999999995</v>
      </c>
      <c r="BN27" s="274">
        <v>2.1028771543161291</v>
      </c>
      <c r="BO27" s="274">
        <v>0.1158</v>
      </c>
      <c r="BP27" s="274">
        <v>5.1541666666666666E-2</v>
      </c>
      <c r="BQ27" s="274">
        <v>1.9710666666666667</v>
      </c>
      <c r="BR27" s="280">
        <v>1.2686903723901171</v>
      </c>
      <c r="BS27" s="281">
        <v>2768</v>
      </c>
      <c r="BT27" s="276">
        <v>1335.32</v>
      </c>
      <c r="BU27" s="276">
        <v>1815.16</v>
      </c>
      <c r="BV27" s="276"/>
      <c r="BW27" s="285">
        <v>5.0793421290439325</v>
      </c>
      <c r="BX27" s="274">
        <v>2.5629077317910713</v>
      </c>
      <c r="BY27" s="274">
        <v>2.70005264320368</v>
      </c>
      <c r="BZ27" s="273">
        <v>3.5400666666666663</v>
      </c>
      <c r="CA27" s="274">
        <v>2.8214817537177579</v>
      </c>
      <c r="CB27" s="274">
        <v>9.3449999999999991E-2</v>
      </c>
      <c r="CC27" s="274">
        <v>0.06</v>
      </c>
      <c r="CD27" s="274">
        <v>2.0659333333333332</v>
      </c>
      <c r="CE27" s="280">
        <v>1.2546835229404041</v>
      </c>
      <c r="CF27" s="281">
        <v>3709.8800000000006</v>
      </c>
      <c r="CG27" s="284">
        <v>2001.8999999999999</v>
      </c>
      <c r="CH27" s="286">
        <v>1883.7</v>
      </c>
      <c r="CI27" s="286">
        <v>2239.39</v>
      </c>
      <c r="CJ27" s="287">
        <f>(CI27^2-CH27^2)/(2*CH27^2)</f>
        <v>0.20665265962381255</v>
      </c>
      <c r="CK27" s="288"/>
      <c r="CL27" s="288"/>
      <c r="CM27" s="277"/>
      <c r="CN27" s="289"/>
      <c r="CO27" s="290"/>
      <c r="CP27" s="291"/>
      <c r="CQ27" s="292"/>
      <c r="CR27" s="291"/>
      <c r="CS27" s="292"/>
      <c r="CT27" s="293"/>
      <c r="CU27" s="292"/>
      <c r="CV27" s="291"/>
      <c r="CW27" s="292"/>
      <c r="CX27" s="291"/>
      <c r="CY27" s="292"/>
      <c r="CZ27" s="291"/>
      <c r="DA27" s="292"/>
      <c r="DB27" s="291"/>
      <c r="DC27" s="292"/>
      <c r="DD27" s="291"/>
      <c r="DE27" s="292"/>
      <c r="DF27" s="294"/>
      <c r="DG27" s="295"/>
      <c r="DH27" s="296"/>
      <c r="DK27" s="105" t="s">
        <v>95</v>
      </c>
      <c r="DL27" s="274">
        <v>5.6865105471647919</v>
      </c>
      <c r="DM27" s="274"/>
      <c r="DN27" s="40"/>
      <c r="DQ27" s="17"/>
    </row>
    <row r="28" spans="1:129" s="334" customFormat="1">
      <c r="A28" s="303" t="s">
        <v>44</v>
      </c>
      <c r="B28" s="958"/>
      <c r="C28" s="961"/>
      <c r="D28" s="303" t="s">
        <v>23</v>
      </c>
      <c r="E28" s="303" t="s">
        <v>44</v>
      </c>
      <c r="F28" s="304">
        <v>1392.08</v>
      </c>
      <c r="G28" s="305">
        <v>25.579999923706001</v>
      </c>
      <c r="H28" s="305">
        <v>26.840000152587798</v>
      </c>
      <c r="I28" s="305">
        <v>33.130001068115199</v>
      </c>
      <c r="J28" s="305">
        <v>9.6660434982927494</v>
      </c>
      <c r="K28" s="305">
        <v>0.18111530000000001</v>
      </c>
      <c r="L28" s="305">
        <v>2.66373743592181</v>
      </c>
      <c r="M28" s="305">
        <v>2.4062594166853</v>
      </c>
      <c r="N28" s="306">
        <v>0.10140299999999999</v>
      </c>
      <c r="O28" s="303" t="s">
        <v>28</v>
      </c>
      <c r="P28" s="307" t="s">
        <v>93</v>
      </c>
      <c r="Q28" s="94" t="s">
        <v>186</v>
      </c>
      <c r="R28" s="104" t="s">
        <v>94</v>
      </c>
      <c r="S28" s="1014">
        <f>COUNT(T28:T45)</f>
        <v>18</v>
      </c>
      <c r="T28" s="309">
        <v>2.4038259765883092</v>
      </c>
      <c r="U28" s="310">
        <v>2.7767166666666667</v>
      </c>
      <c r="V28" s="311">
        <v>2.6061162672560161</v>
      </c>
      <c r="W28" s="311">
        <v>6.1333333333333337E-2</v>
      </c>
      <c r="X28" s="311">
        <v>6.6733333333333339E-2</v>
      </c>
      <c r="Y28" s="311">
        <v>1.8623833333333333</v>
      </c>
      <c r="Z28" s="311">
        <v>1.0655854207148723</v>
      </c>
      <c r="AA28" s="311">
        <v>2.7821245999999999</v>
      </c>
      <c r="AB28" s="311">
        <v>2.6855682999999999</v>
      </c>
      <c r="AC28" s="311">
        <f>AA28</f>
        <v>2.7821245999999999</v>
      </c>
      <c r="AD28" s="311">
        <f>AB28^2/AA28</f>
        <v>2.592363078909151</v>
      </c>
      <c r="AE28" s="311">
        <f>AC28/AD28</f>
        <v>1.0732002097370941</v>
      </c>
      <c r="AF28" s="312">
        <v>3.7083333333329733</v>
      </c>
      <c r="AG28" s="313">
        <v>3557.2666666666664</v>
      </c>
      <c r="AH28" s="313">
        <v>2302.1999999999998</v>
      </c>
      <c r="AI28" s="313">
        <v>2363.65</v>
      </c>
      <c r="AJ28" s="314">
        <v>2179.23</v>
      </c>
      <c r="AK28" s="314">
        <v>2496.8199999999997</v>
      </c>
      <c r="AL28" s="315">
        <f>(AK28^2-AJ28^2)/(2*AJ28^2)</f>
        <v>0.15635430092302682</v>
      </c>
      <c r="AM28" s="316"/>
      <c r="AN28" s="317">
        <v>15.68828881714118</v>
      </c>
      <c r="AO28" s="316">
        <v>10.473911870044446</v>
      </c>
      <c r="AP28" s="311">
        <v>2.3995242717016345</v>
      </c>
      <c r="AQ28" s="311">
        <v>2.6802514460572642</v>
      </c>
      <c r="AR28" s="310">
        <v>4.1091999999999995</v>
      </c>
      <c r="AS28" s="311">
        <v>3.9030199423110208</v>
      </c>
      <c r="AT28" s="311">
        <v>6.3899999999999998E-2</v>
      </c>
      <c r="AU28" s="311">
        <v>8.4699999999999998E-2</v>
      </c>
      <c r="AV28" s="311">
        <v>2.5686833333333334</v>
      </c>
      <c r="AW28" s="311">
        <v>1.0528257761262929</v>
      </c>
      <c r="AX28" s="311"/>
      <c r="AY28" s="311"/>
      <c r="AZ28" s="311"/>
      <c r="BA28" s="311"/>
      <c r="BB28" s="311"/>
      <c r="BC28" s="318"/>
      <c r="BD28" s="319">
        <v>23.437543143502484</v>
      </c>
      <c r="BE28" s="313">
        <v>42.701234692349168</v>
      </c>
      <c r="BF28" s="313"/>
      <c r="BG28" s="320"/>
      <c r="BH28" s="321"/>
      <c r="BI28" s="313">
        <v>3952.9300000000003</v>
      </c>
      <c r="BJ28" s="322">
        <v>2094.7633333333338</v>
      </c>
      <c r="BK28" s="320"/>
      <c r="BL28" s="309">
        <v>2.3981454804401743</v>
      </c>
      <c r="BM28" s="310">
        <v>2.7258000000000004</v>
      </c>
      <c r="BN28" s="311">
        <v>2.5968294144022956</v>
      </c>
      <c r="BO28" s="311">
        <v>4.1766666666666674E-2</v>
      </c>
      <c r="BP28" s="311">
        <v>4.3133333333333329E-2</v>
      </c>
      <c r="BQ28" s="311">
        <v>1.8505833333333335</v>
      </c>
      <c r="BR28" s="318">
        <v>1.049664635221097</v>
      </c>
      <c r="BS28" s="319">
        <v>3250.1666666666665</v>
      </c>
      <c r="BT28" s="313">
        <v>2006.01</v>
      </c>
      <c r="BU28" s="313">
        <v>2101.1999999999998</v>
      </c>
      <c r="BV28" s="313"/>
      <c r="BW28" s="323">
        <v>10.511988293122229</v>
      </c>
      <c r="BX28" s="311">
        <v>2.4024623503808482</v>
      </c>
      <c r="BY28" s="311">
        <v>2.6846750805574136</v>
      </c>
      <c r="BZ28" s="310">
        <v>3.4415166666666663</v>
      </c>
      <c r="CA28" s="311">
        <v>3.2872519141270078</v>
      </c>
      <c r="CB28" s="311">
        <v>6.4816666666666675E-2</v>
      </c>
      <c r="CC28" s="311">
        <v>7.8866666666666654E-2</v>
      </c>
      <c r="CD28" s="311">
        <v>1.8669666666666667</v>
      </c>
      <c r="CE28" s="318">
        <v>1.0469281809150992</v>
      </c>
      <c r="CF28" s="319">
        <v>3877.52</v>
      </c>
      <c r="CG28" s="322">
        <v>2152.8866666666668</v>
      </c>
      <c r="CH28" s="324">
        <v>1884.52</v>
      </c>
      <c r="CI28" s="324">
        <v>2109.19</v>
      </c>
      <c r="CJ28" s="325">
        <f>(CI28^2-CH28^2)/(2*CH28^2)</f>
        <v>0.12632523465001191</v>
      </c>
      <c r="CK28" s="314">
        <v>2033.6906584992344</v>
      </c>
      <c r="CL28" s="314">
        <v>2088.050314465409</v>
      </c>
      <c r="CM28" s="315">
        <f>(CL28^2-CK28^2)/(2*CK28^2)</f>
        <v>2.7086794430600084E-2</v>
      </c>
      <c r="CN28" s="326"/>
      <c r="CO28" s="327"/>
      <c r="CP28" s="328"/>
      <c r="CQ28" s="329"/>
      <c r="CR28" s="328"/>
      <c r="CS28" s="329"/>
      <c r="CT28" s="330"/>
      <c r="CU28" s="329"/>
      <c r="CV28" s="328"/>
      <c r="CW28" s="329"/>
      <c r="CX28" s="328"/>
      <c r="CY28" s="329"/>
      <c r="CZ28" s="328"/>
      <c r="DA28" s="329"/>
      <c r="DB28" s="328"/>
      <c r="DC28" s="329"/>
      <c r="DD28" s="328"/>
      <c r="DE28" s="329"/>
      <c r="DF28" s="331"/>
      <c r="DG28" s="332"/>
      <c r="DH28" s="333"/>
      <c r="DK28" s="104" t="s">
        <v>94</v>
      </c>
      <c r="DL28" s="316">
        <v>10.473911870044446</v>
      </c>
      <c r="DM28" s="316"/>
      <c r="DN28" s="40"/>
    </row>
    <row r="29" spans="1:129" s="334" customFormat="1">
      <c r="A29" s="303" t="s">
        <v>45</v>
      </c>
      <c r="B29" s="958"/>
      <c r="C29" s="961"/>
      <c r="D29" s="303" t="s">
        <v>23</v>
      </c>
      <c r="E29" s="303" t="s">
        <v>45</v>
      </c>
      <c r="F29" s="304">
        <v>1392.39</v>
      </c>
      <c r="G29" s="305">
        <v>25.7299995422363</v>
      </c>
      <c r="H29" s="305">
        <v>27.840000152587798</v>
      </c>
      <c r="I29" s="305">
        <v>33.029998779296797</v>
      </c>
      <c r="J29" s="305">
        <v>8.0586083263023696</v>
      </c>
      <c r="K29" s="305">
        <v>0.1297314</v>
      </c>
      <c r="L29" s="305">
        <v>2.4861450635370099</v>
      </c>
      <c r="M29" s="305">
        <v>2.2857963704428599</v>
      </c>
      <c r="N29" s="306">
        <v>6.8142259999999996E-2</v>
      </c>
      <c r="O29" s="303" t="s">
        <v>31</v>
      </c>
      <c r="P29" s="307" t="s">
        <v>97</v>
      </c>
      <c r="Q29" s="94" t="s">
        <v>187</v>
      </c>
      <c r="R29" s="104" t="s">
        <v>94</v>
      </c>
      <c r="S29" s="1014"/>
      <c r="T29" s="309">
        <v>2.3765348894586138</v>
      </c>
      <c r="U29" s="310">
        <v>3.0029999999999983</v>
      </c>
      <c r="V29" s="311">
        <v>2.6026603333216016</v>
      </c>
      <c r="W29" s="311">
        <v>6.2399999999999997E-2</v>
      </c>
      <c r="X29" s="311">
        <v>9.7150000000000014E-2</v>
      </c>
      <c r="Y29" s="311">
        <v>1.895933333333335</v>
      </c>
      <c r="Z29" s="311">
        <v>1.1536004259602308</v>
      </c>
      <c r="AA29" s="311">
        <v>2.9374912000000002</v>
      </c>
      <c r="AB29" s="311">
        <v>2.8129841999999998</v>
      </c>
      <c r="AC29" s="311">
        <f>AA29</f>
        <v>2.9374912000000002</v>
      </c>
      <c r="AD29" s="311">
        <f>AB29^2/AA29</f>
        <v>2.6937544900388599</v>
      </c>
      <c r="AE29" s="311">
        <f>AC29/AD29</f>
        <v>1.0904821545031091</v>
      </c>
      <c r="AF29" s="312">
        <v>5.4583333333329733</v>
      </c>
      <c r="AG29" s="313">
        <v>3320.7400000000002</v>
      </c>
      <c r="AH29" s="313">
        <v>2118.3200000000002</v>
      </c>
      <c r="AI29" s="313">
        <v>2170.23</v>
      </c>
      <c r="AJ29" s="313">
        <v>2029.6999999999998</v>
      </c>
      <c r="AK29" s="313">
        <v>2340.7799999999997</v>
      </c>
      <c r="AL29" s="315">
        <f>(AK29^2-AJ29^2)/(2*AJ29^2)</f>
        <v>0.1650089604851038</v>
      </c>
      <c r="AM29" s="316"/>
      <c r="AN29" s="317">
        <v>16.058287795992715</v>
      </c>
      <c r="AO29" s="316">
        <v>10.738858398161378</v>
      </c>
      <c r="AP29" s="311">
        <v>2.3747707452214328</v>
      </c>
      <c r="AQ29" s="311">
        <v>2.6604754348923954</v>
      </c>
      <c r="AR29" s="310">
        <v>4.3779166666666667</v>
      </c>
      <c r="AS29" s="311">
        <v>4.0051422892040218</v>
      </c>
      <c r="AT29" s="311">
        <v>8.168333333333333E-2</v>
      </c>
      <c r="AU29" s="311">
        <v>9.3666666666666662E-2</v>
      </c>
      <c r="AV29" s="311">
        <v>2.5478499999999999</v>
      </c>
      <c r="AW29" s="311">
        <v>1.093073941085057</v>
      </c>
      <c r="AX29" s="311"/>
      <c r="AY29" s="311"/>
      <c r="AZ29" s="311"/>
      <c r="BA29" s="311"/>
      <c r="BB29" s="311"/>
      <c r="BC29" s="318"/>
      <c r="BD29" s="319">
        <v>20.446002932009282</v>
      </c>
      <c r="BE29" s="313">
        <v>37.250899736998491</v>
      </c>
      <c r="BF29" s="313"/>
      <c r="BG29" s="320"/>
      <c r="BH29" s="321"/>
      <c r="BI29" s="313">
        <v>3898.4433333333332</v>
      </c>
      <c r="BJ29" s="322">
        <v>2092.8766666666666</v>
      </c>
      <c r="BK29" s="320"/>
      <c r="BL29" s="309">
        <v>2.3737800190303386</v>
      </c>
      <c r="BM29" s="310">
        <v>2.9880499999999999</v>
      </c>
      <c r="BN29" s="311">
        <v>2.6803099011060727</v>
      </c>
      <c r="BO29" s="311">
        <v>4.3799999999999999E-2</v>
      </c>
      <c r="BP29" s="311">
        <v>6.5449999999999994E-2</v>
      </c>
      <c r="BQ29" s="311">
        <v>1.7536999999999998</v>
      </c>
      <c r="BR29" s="318">
        <v>1.1148151184931763</v>
      </c>
      <c r="BS29" s="319">
        <v>3264.4166666666665</v>
      </c>
      <c r="BT29" s="313">
        <v>1948.48</v>
      </c>
      <c r="BU29" s="313">
        <v>2169.9299999999998</v>
      </c>
      <c r="BV29" s="313"/>
      <c r="BW29" s="323">
        <v>10.716279677711487</v>
      </c>
      <c r="BX29" s="311">
        <v>2.3830580035291149</v>
      </c>
      <c r="BY29" s="311">
        <v>2.669084570991175</v>
      </c>
      <c r="BZ29" s="310">
        <v>3.7389666666666663</v>
      </c>
      <c r="CA29" s="311">
        <v>3.4049781324014057</v>
      </c>
      <c r="CB29" s="311">
        <v>7.6516666666666663E-2</v>
      </c>
      <c r="CC29" s="311">
        <v>0.10203333333333332</v>
      </c>
      <c r="CD29" s="311">
        <v>1.9350500000000002</v>
      </c>
      <c r="CE29" s="318">
        <v>1.0980883052043893</v>
      </c>
      <c r="CF29" s="319">
        <v>3729.6366666666668</v>
      </c>
      <c r="CG29" s="322">
        <v>2058.64</v>
      </c>
      <c r="CH29" s="324">
        <v>1912.69</v>
      </c>
      <c r="CI29" s="324">
        <v>2195.25</v>
      </c>
      <c r="CJ29" s="325">
        <f>(CI29^2-CH29^2)/(2*CH29^2)</f>
        <v>0.15864106012767323</v>
      </c>
      <c r="CK29" s="314">
        <v>1945.6758720930234</v>
      </c>
      <c r="CL29" s="314">
        <v>1940.0362318840578</v>
      </c>
      <c r="CM29" s="315">
        <f>(CL29^2-CK29^2)/(2*CK29^2)</f>
        <v>-2.8943499264862025E-3</v>
      </c>
      <c r="CN29" s="326"/>
      <c r="CO29" s="327"/>
      <c r="CP29" s="328"/>
      <c r="CQ29" s="329"/>
      <c r="CR29" s="328"/>
      <c r="CS29" s="329"/>
      <c r="CT29" s="330"/>
      <c r="CU29" s="329"/>
      <c r="CV29" s="328"/>
      <c r="CW29" s="329"/>
      <c r="CX29" s="328"/>
      <c r="CY29" s="329"/>
      <c r="CZ29" s="328"/>
      <c r="DA29" s="329"/>
      <c r="DB29" s="328"/>
      <c r="DC29" s="329"/>
      <c r="DD29" s="328"/>
      <c r="DE29" s="329"/>
      <c r="DF29" s="331"/>
      <c r="DG29" s="332"/>
      <c r="DH29" s="333"/>
      <c r="DK29" s="104" t="s">
        <v>94</v>
      </c>
      <c r="DL29" s="316">
        <v>10.738858398161378</v>
      </c>
      <c r="DM29" s="316"/>
      <c r="DN29" s="40"/>
    </row>
    <row r="30" spans="1:129" s="334" customFormat="1">
      <c r="A30" s="303" t="s">
        <v>46</v>
      </c>
      <c r="B30" s="958"/>
      <c r="C30" s="961"/>
      <c r="D30" s="303" t="s">
        <v>23</v>
      </c>
      <c r="E30" s="303" t="s">
        <v>46</v>
      </c>
      <c r="F30" s="304">
        <v>1392.81</v>
      </c>
      <c r="G30" s="305">
        <v>25.569999694824201</v>
      </c>
      <c r="H30" s="305">
        <v>25.829999923706001</v>
      </c>
      <c r="I30" s="305">
        <v>33.349998474121001</v>
      </c>
      <c r="J30" s="305">
        <v>5.6934282978142701</v>
      </c>
      <c r="K30" s="305">
        <v>0.31254330000000002</v>
      </c>
      <c r="L30" s="305">
        <v>2.6702009933484399</v>
      </c>
      <c r="M30" s="305">
        <v>2.51817501438462</v>
      </c>
      <c r="N30" s="306">
        <v>0.19790869999999999</v>
      </c>
      <c r="O30" s="303" t="s">
        <v>33</v>
      </c>
      <c r="P30" s="307" t="s">
        <v>98</v>
      </c>
      <c r="Q30" s="94" t="s">
        <v>188</v>
      </c>
      <c r="R30" s="104" t="s">
        <v>94</v>
      </c>
      <c r="S30" s="1014"/>
      <c r="T30" s="309">
        <v>2.6060659556016126</v>
      </c>
      <c r="U30" s="310">
        <v>3.2986666666666666</v>
      </c>
      <c r="V30" s="311">
        <v>3.3151886344428276</v>
      </c>
      <c r="W30" s="311">
        <v>5.9249999999999997E-2</v>
      </c>
      <c r="X30" s="311">
        <v>4.8333333333333332E-2</v>
      </c>
      <c r="Y30" s="311">
        <v>2.0941166666666668</v>
      </c>
      <c r="Z30" s="311">
        <v>0.99504851444326581</v>
      </c>
      <c r="AA30" s="311"/>
      <c r="AB30" s="311"/>
      <c r="AC30" s="311"/>
      <c r="AD30" s="311"/>
      <c r="AE30" s="311"/>
      <c r="AF30" s="312"/>
      <c r="AG30" s="313">
        <v>4455.2566666666671</v>
      </c>
      <c r="AH30" s="313">
        <v>3004.83</v>
      </c>
      <c r="AI30" s="313">
        <v>3038.41</v>
      </c>
      <c r="AJ30" s="308"/>
      <c r="AK30" s="313"/>
      <c r="AL30" s="315"/>
      <c r="AM30" s="316"/>
      <c r="AN30" s="335">
        <v>5.3226156854225506</v>
      </c>
      <c r="AO30" s="311">
        <v>2.7345998848589699</v>
      </c>
      <c r="AP30" s="311">
        <v>2.5996461303577272</v>
      </c>
      <c r="AQ30" s="311">
        <v>2.6727347312408245</v>
      </c>
      <c r="AR30" s="310">
        <v>3.9135333333333331</v>
      </c>
      <c r="AS30" s="311">
        <v>3.9454983391677891</v>
      </c>
      <c r="AT30" s="311">
        <v>4.8899999999999999E-2</v>
      </c>
      <c r="AU30" s="311">
        <v>4.53E-2</v>
      </c>
      <c r="AV30" s="311">
        <v>2.2250166666666664</v>
      </c>
      <c r="AW30" s="311">
        <v>0.99189836033711309</v>
      </c>
      <c r="AX30" s="311"/>
      <c r="AY30" s="311"/>
      <c r="AZ30" s="311"/>
      <c r="BA30" s="311"/>
      <c r="BB30" s="311"/>
      <c r="BC30" s="318"/>
      <c r="BD30" s="319">
        <v>93.325948291421213</v>
      </c>
      <c r="BE30" s="313">
        <v>170.03203776428271</v>
      </c>
      <c r="BF30" s="313"/>
      <c r="BG30" s="320"/>
      <c r="BH30" s="321"/>
      <c r="BI30" s="313">
        <v>5049.4766666666665</v>
      </c>
      <c r="BJ30" s="322">
        <v>2745.7599999999998</v>
      </c>
      <c r="BK30" s="320"/>
      <c r="BL30" s="309">
        <v>2.6030239820836867</v>
      </c>
      <c r="BM30" s="310">
        <v>3.2637333333333327</v>
      </c>
      <c r="BN30" s="311">
        <v>3.2162076191716373</v>
      </c>
      <c r="BO30" s="311">
        <v>4.9533333333333332E-2</v>
      </c>
      <c r="BP30" s="311">
        <v>3.1050000000000001E-2</v>
      </c>
      <c r="BQ30" s="311">
        <v>1.9734666666666667</v>
      </c>
      <c r="BR30" s="318">
        <v>1.0147769422217636</v>
      </c>
      <c r="BS30" s="319">
        <v>4341.71</v>
      </c>
      <c r="BT30" s="313">
        <v>2648.64</v>
      </c>
      <c r="BU30" s="313">
        <v>2873.82</v>
      </c>
      <c r="BV30" s="313"/>
      <c r="BW30" s="323">
        <v>3.1221122720942414</v>
      </c>
      <c r="BX30" s="311">
        <v>2.5960364169579386</v>
      </c>
      <c r="BY30" s="311">
        <v>2.6796996485402809</v>
      </c>
      <c r="BZ30" s="310">
        <v>3.7200833333333332</v>
      </c>
      <c r="CA30" s="311">
        <v>3.6711784599359341</v>
      </c>
      <c r="CB30" s="311">
        <v>9.2933333333333326E-2</v>
      </c>
      <c r="CC30" s="311">
        <v>6.1366666666666674E-2</v>
      </c>
      <c r="CD30" s="311">
        <v>1.9808666666666666</v>
      </c>
      <c r="CE30" s="318">
        <v>1.0133213010293847</v>
      </c>
      <c r="CF30" s="319">
        <v>4927.8499999999995</v>
      </c>
      <c r="CG30" s="322">
        <v>2757.8233333333333</v>
      </c>
      <c r="CH30" s="314"/>
      <c r="CI30" s="314"/>
      <c r="CJ30" s="325"/>
      <c r="CK30" s="314"/>
      <c r="CL30" s="314"/>
      <c r="CM30" s="315"/>
      <c r="CN30" s="326"/>
      <c r="CO30" s="327"/>
      <c r="CP30" s="328"/>
      <c r="CQ30" s="329"/>
      <c r="CR30" s="328"/>
      <c r="CS30" s="329"/>
      <c r="CT30" s="330"/>
      <c r="CU30" s="329"/>
      <c r="CV30" s="328"/>
      <c r="CW30" s="329"/>
      <c r="CX30" s="328"/>
      <c r="CY30" s="329"/>
      <c r="CZ30" s="328"/>
      <c r="DA30" s="329"/>
      <c r="DB30" s="328"/>
      <c r="DC30" s="329"/>
      <c r="DD30" s="328"/>
      <c r="DE30" s="329"/>
      <c r="DF30" s="331"/>
      <c r="DG30" s="332"/>
      <c r="DH30" s="333"/>
      <c r="DK30" s="104" t="s">
        <v>94</v>
      </c>
      <c r="DL30" s="311">
        <v>2.7345998848589699</v>
      </c>
      <c r="DM30" s="311"/>
      <c r="DN30" s="40"/>
    </row>
    <row r="31" spans="1:129" s="334" customFormat="1">
      <c r="A31" s="303" t="s">
        <v>47</v>
      </c>
      <c r="B31" s="958"/>
      <c r="C31" s="961"/>
      <c r="D31" s="303" t="s">
        <v>23</v>
      </c>
      <c r="E31" s="303" t="s">
        <v>47</v>
      </c>
      <c r="F31" s="304">
        <v>1392.95</v>
      </c>
      <c r="G31" s="305">
        <v>25.610000610351499</v>
      </c>
      <c r="H31" s="305">
        <v>28.409999847412099</v>
      </c>
      <c r="I31" s="305">
        <v>36.909999847412102</v>
      </c>
      <c r="J31" s="305">
        <v>5.3600513423243896</v>
      </c>
      <c r="K31" s="305">
        <v>0.33357959999999998</v>
      </c>
      <c r="L31" s="305">
        <v>2.6689089307990601</v>
      </c>
      <c r="M31" s="305">
        <v>2.5258540418283499</v>
      </c>
      <c r="N31" s="306">
        <v>0.19765769999999999</v>
      </c>
      <c r="O31" s="303" t="s">
        <v>34</v>
      </c>
      <c r="P31" s="307" t="s">
        <v>98</v>
      </c>
      <c r="Q31" s="94" t="s">
        <v>188</v>
      </c>
      <c r="R31" s="104" t="s">
        <v>94</v>
      </c>
      <c r="S31" s="1014"/>
      <c r="T31" s="309">
        <v>2.5854925360212246</v>
      </c>
      <c r="U31" s="310">
        <v>3.2876000000000003</v>
      </c>
      <c r="V31" s="311">
        <v>3.2716291026920841</v>
      </c>
      <c r="W31" s="311">
        <v>4.9000000000000002E-2</v>
      </c>
      <c r="X31" s="311">
        <v>6.0916666666666668E-2</v>
      </c>
      <c r="Y31" s="311">
        <v>2.0413833333333331</v>
      </c>
      <c r="Z31" s="311">
        <v>1.004962702138253</v>
      </c>
      <c r="AA31" s="311"/>
      <c r="AB31" s="311"/>
      <c r="AC31" s="311"/>
      <c r="AD31" s="311"/>
      <c r="AE31" s="311"/>
      <c r="AF31" s="312"/>
      <c r="AG31" s="313">
        <v>4200.55</v>
      </c>
      <c r="AH31" s="313">
        <v>2896.53</v>
      </c>
      <c r="AI31" s="313">
        <v>2835.58</v>
      </c>
      <c r="AJ31" s="313"/>
      <c r="AK31" s="313"/>
      <c r="AL31" s="315"/>
      <c r="AM31" s="316"/>
      <c r="AN31" s="335">
        <v>6.0590594239883337</v>
      </c>
      <c r="AO31" s="311">
        <v>3.4618672926719851</v>
      </c>
      <c r="AP31" s="311">
        <v>2.577936323451985</v>
      </c>
      <c r="AQ31" s="311">
        <v>2.6703813831446723</v>
      </c>
      <c r="AR31" s="310">
        <v>4.2732833333333335</v>
      </c>
      <c r="AS31" s="311">
        <v>4.1015770627191426</v>
      </c>
      <c r="AT31" s="311">
        <v>6.3716666666666671E-2</v>
      </c>
      <c r="AU31" s="311">
        <v>5.3900000000000003E-2</v>
      </c>
      <c r="AV31" s="311">
        <v>2.4149333333333334</v>
      </c>
      <c r="AW31" s="311">
        <v>1.0418634754360456</v>
      </c>
      <c r="AX31" s="311"/>
      <c r="AY31" s="311"/>
      <c r="AZ31" s="311"/>
      <c r="BA31" s="311"/>
      <c r="BB31" s="311"/>
      <c r="BC31" s="318"/>
      <c r="BD31" s="319">
        <v>68.55672545463554</v>
      </c>
      <c r="BE31" s="313">
        <v>124.90459454104129</v>
      </c>
      <c r="BF31" s="313"/>
      <c r="BG31" s="320"/>
      <c r="BH31" s="321"/>
      <c r="BI31" s="313">
        <v>4922.4966666666669</v>
      </c>
      <c r="BJ31" s="322">
        <v>2672.51</v>
      </c>
      <c r="BK31" s="320"/>
      <c r="BL31" s="309">
        <v>2.5820198728991541</v>
      </c>
      <c r="BM31" s="310">
        <v>3.2961666666666662</v>
      </c>
      <c r="BN31" s="311">
        <v>3.2134258637137418</v>
      </c>
      <c r="BO31" s="311">
        <v>4.7083333333333331E-2</v>
      </c>
      <c r="BP31" s="311">
        <v>3.635E-2</v>
      </c>
      <c r="BQ31" s="311">
        <v>1.9781666666666666</v>
      </c>
      <c r="BR31" s="318">
        <v>1.0257484710903837</v>
      </c>
      <c r="BS31" s="319">
        <v>3983.8700000000003</v>
      </c>
      <c r="BT31" s="313">
        <v>2338.42</v>
      </c>
      <c r="BU31" s="313">
        <v>2692.2</v>
      </c>
      <c r="BV31" s="313"/>
      <c r="BW31" s="323">
        <v>3.5180534628048918</v>
      </c>
      <c r="BX31" s="311">
        <v>2.5782005022601697</v>
      </c>
      <c r="BY31" s="311">
        <v>2.6722102888608679</v>
      </c>
      <c r="BZ31" s="310">
        <v>3.8699333333333334</v>
      </c>
      <c r="CA31" s="311">
        <v>3.6835661320608453</v>
      </c>
      <c r="CB31" s="311">
        <v>8.9300000000000004E-2</v>
      </c>
      <c r="CC31" s="311">
        <v>9.6200000000000008E-2</v>
      </c>
      <c r="CD31" s="311">
        <v>1.9064833333333333</v>
      </c>
      <c r="CE31" s="318">
        <v>1.0505942324885644</v>
      </c>
      <c r="CF31" s="319">
        <v>4572.07</v>
      </c>
      <c r="CG31" s="322">
        <v>2720.06</v>
      </c>
      <c r="CH31" s="314"/>
      <c r="CI31" s="314"/>
      <c r="CJ31" s="325"/>
      <c r="CK31" s="314"/>
      <c r="CL31" s="314"/>
      <c r="CM31" s="315"/>
      <c r="CN31" s="326"/>
      <c r="CO31" s="327"/>
      <c r="CP31" s="328"/>
      <c r="CQ31" s="329"/>
      <c r="CR31" s="328"/>
      <c r="CS31" s="329"/>
      <c r="CT31" s="330"/>
      <c r="CU31" s="329"/>
      <c r="CV31" s="328"/>
      <c r="CW31" s="329"/>
      <c r="CX31" s="328"/>
      <c r="CY31" s="329"/>
      <c r="CZ31" s="328"/>
      <c r="DA31" s="329"/>
      <c r="DB31" s="328"/>
      <c r="DC31" s="329"/>
      <c r="DD31" s="328"/>
      <c r="DE31" s="329"/>
      <c r="DF31" s="331"/>
      <c r="DG31" s="332"/>
      <c r="DH31" s="333"/>
      <c r="DK31" s="104" t="s">
        <v>94</v>
      </c>
      <c r="DL31" s="311">
        <v>3.4618672926719851</v>
      </c>
      <c r="DM31" s="311"/>
      <c r="DN31" s="40"/>
    </row>
    <row r="32" spans="1:129" s="334" customFormat="1">
      <c r="A32" s="303" t="s">
        <v>48</v>
      </c>
      <c r="B32" s="958"/>
      <c r="C32" s="961"/>
      <c r="D32" s="303" t="s">
        <v>23</v>
      </c>
      <c r="E32" s="303" t="s">
        <v>48</v>
      </c>
      <c r="F32" s="304">
        <v>1393.13</v>
      </c>
      <c r="G32" s="305">
        <v>25.649999618530199</v>
      </c>
      <c r="H32" s="305">
        <v>26.770000457763601</v>
      </c>
      <c r="I32" s="305">
        <v>34.659999847412102</v>
      </c>
      <c r="J32" s="305">
        <v>5.8611374938451899</v>
      </c>
      <c r="K32" s="305">
        <v>0.10947229999999999</v>
      </c>
      <c r="L32" s="305">
        <v>2.6657687776832799</v>
      </c>
      <c r="M32" s="305">
        <v>2.50952440435527</v>
      </c>
      <c r="N32" s="306">
        <v>6.134792E-2</v>
      </c>
      <c r="O32" s="303" t="s">
        <v>37</v>
      </c>
      <c r="P32" s="307" t="s">
        <v>99</v>
      </c>
      <c r="Q32" s="94" t="s">
        <v>190</v>
      </c>
      <c r="R32" s="104" t="s">
        <v>94</v>
      </c>
      <c r="S32" s="1014"/>
      <c r="T32" s="309">
        <v>2.4243536400501591</v>
      </c>
      <c r="U32" s="310">
        <v>3.1079166666666667</v>
      </c>
      <c r="V32" s="311">
        <v>2.6874279805863601</v>
      </c>
      <c r="W32" s="311">
        <v>4.3216666666666667E-2</v>
      </c>
      <c r="X32" s="311">
        <v>4.8666666666666664E-2</v>
      </c>
      <c r="Y32" s="311">
        <v>1.9629499999999998</v>
      </c>
      <c r="Z32" s="311">
        <v>1.1562471647485857</v>
      </c>
      <c r="AA32" s="311">
        <v>3.1928038000000001</v>
      </c>
      <c r="AB32" s="311">
        <v>2.9678648999999999</v>
      </c>
      <c r="AC32" s="311">
        <f>AA32</f>
        <v>3.1928038000000001</v>
      </c>
      <c r="AD32" s="311">
        <f>AB32^2/AA32</f>
        <v>2.7587733592186305</v>
      </c>
      <c r="AE32" s="311">
        <f>AC32/AD32</f>
        <v>1.1573273278615031</v>
      </c>
      <c r="AF32" s="312">
        <v>-3</v>
      </c>
      <c r="AG32" s="313">
        <v>3761.6</v>
      </c>
      <c r="AH32" s="313">
        <v>2333.7600000000002</v>
      </c>
      <c r="AI32" s="313">
        <v>2609.8200000000002</v>
      </c>
      <c r="AJ32" s="313">
        <v>2343.91</v>
      </c>
      <c r="AK32" s="313">
        <v>2636.7200000000003</v>
      </c>
      <c r="AL32" s="315">
        <f>(AK32^2-AJ32^2)/(2*AJ32^2)</f>
        <v>0.13272670876478554</v>
      </c>
      <c r="AM32" s="316"/>
      <c r="AN32" s="317">
        <v>13.868397757450577</v>
      </c>
      <c r="AO32" s="311">
        <v>9.3179832451046014</v>
      </c>
      <c r="AP32" s="311">
        <v>2.4230862928509023</v>
      </c>
      <c r="AQ32" s="311">
        <v>2.6720692586715038</v>
      </c>
      <c r="AR32" s="310">
        <v>4.33</v>
      </c>
      <c r="AS32" s="311">
        <v>3.96662789325122</v>
      </c>
      <c r="AT32" s="311">
        <v>5.2416666666666667E-2</v>
      </c>
      <c r="AU32" s="311">
        <v>6.9266666666666671E-2</v>
      </c>
      <c r="AV32" s="311">
        <v>2.3824333333333332</v>
      </c>
      <c r="AW32" s="311">
        <v>1.0916073089101748</v>
      </c>
      <c r="AX32" s="311"/>
      <c r="AY32" s="311"/>
      <c r="AZ32" s="311"/>
      <c r="BA32" s="311"/>
      <c r="BB32" s="311"/>
      <c r="BC32" s="318"/>
      <c r="BD32" s="319">
        <v>26.525175818750558</v>
      </c>
      <c r="BE32" s="313">
        <v>48.326642044232166</v>
      </c>
      <c r="BF32" s="313"/>
      <c r="BG32" s="320"/>
      <c r="BH32" s="321"/>
      <c r="BI32" s="313">
        <v>4173.3233333333337</v>
      </c>
      <c r="BJ32" s="322">
        <v>2243.9866666666671</v>
      </c>
      <c r="BK32" s="320"/>
      <c r="BL32" s="309">
        <v>2.4189979902732719</v>
      </c>
      <c r="BM32" s="310">
        <v>2.8878833333333329</v>
      </c>
      <c r="BN32" s="311">
        <v>3.2961587179624061</v>
      </c>
      <c r="BO32" s="311">
        <v>6.1399999999999996E-2</v>
      </c>
      <c r="BP32" s="311">
        <v>3.5975E-2</v>
      </c>
      <c r="BQ32" s="311">
        <v>1.9087916666666649</v>
      </c>
      <c r="BR32" s="318">
        <v>0.87613600570743821</v>
      </c>
      <c r="BS32" s="319">
        <v>3632.4033333333332</v>
      </c>
      <c r="BT32" s="313">
        <v>2144.17</v>
      </c>
      <c r="BU32" s="313">
        <v>2535.4899999999998</v>
      </c>
      <c r="BV32" s="313"/>
      <c r="BW32" s="323">
        <v>9.3188816473032894</v>
      </c>
      <c r="BX32" s="311">
        <v>2.4273673023519406</v>
      </c>
      <c r="BY32" s="311">
        <v>2.6768166807459259</v>
      </c>
      <c r="BZ32" s="310">
        <v>3.7493999999999996</v>
      </c>
      <c r="CA32" s="311">
        <v>3.3606363924894653</v>
      </c>
      <c r="CB32" s="311">
        <v>5.4433333333333341E-2</v>
      </c>
      <c r="CC32" s="311">
        <v>6.2516666666666665E-2</v>
      </c>
      <c r="CD32" s="311">
        <v>1.8088666666666668</v>
      </c>
      <c r="CE32" s="318">
        <v>1.1156815442394674</v>
      </c>
      <c r="CF32" s="319">
        <v>3919.6766666666667</v>
      </c>
      <c r="CG32" s="322">
        <v>2223.8266666666664</v>
      </c>
      <c r="CH32" s="324">
        <v>2152.4</v>
      </c>
      <c r="CI32" s="324">
        <v>2343.17</v>
      </c>
      <c r="CJ32" s="325">
        <f>(CI32^2-CH32^2)/(2*CH32^2)</f>
        <v>9.2559048551396364E-2</v>
      </c>
      <c r="CK32" s="314"/>
      <c r="CL32" s="314"/>
      <c r="CM32" s="315"/>
      <c r="CN32" s="326"/>
      <c r="CO32" s="327"/>
      <c r="CP32" s="328"/>
      <c r="CQ32" s="329"/>
      <c r="CR32" s="328"/>
      <c r="CS32" s="329"/>
      <c r="CT32" s="330"/>
      <c r="CU32" s="329"/>
      <c r="CV32" s="328"/>
      <c r="CW32" s="329"/>
      <c r="CX32" s="328"/>
      <c r="CY32" s="329"/>
      <c r="CZ32" s="328"/>
      <c r="DA32" s="329"/>
      <c r="DB32" s="328"/>
      <c r="DC32" s="329"/>
      <c r="DD32" s="328"/>
      <c r="DE32" s="329"/>
      <c r="DF32" s="331"/>
      <c r="DG32" s="332"/>
      <c r="DH32" s="333"/>
      <c r="DK32" s="104" t="s">
        <v>94</v>
      </c>
      <c r="DL32" s="311">
        <v>9.3179832451046014</v>
      </c>
      <c r="DM32" s="311"/>
      <c r="DN32" s="40"/>
    </row>
    <row r="33" spans="1:121" s="334" customFormat="1">
      <c r="A33" s="303" t="s">
        <v>49</v>
      </c>
      <c r="B33" s="958"/>
      <c r="C33" s="961"/>
      <c r="D33" s="303" t="s">
        <v>23</v>
      </c>
      <c r="E33" s="303" t="s">
        <v>49</v>
      </c>
      <c r="F33" s="304">
        <v>1393.41</v>
      </c>
      <c r="G33" s="305">
        <v>25.809999465942301</v>
      </c>
      <c r="H33" s="305">
        <v>26.290000915527301</v>
      </c>
      <c r="I33" s="305">
        <v>34.25</v>
      </c>
      <c r="J33" s="305">
        <v>4.6608782522677199</v>
      </c>
      <c r="K33" s="305">
        <v>0.48254540000000001</v>
      </c>
      <c r="L33" s="305">
        <v>2.6153299676852999</v>
      </c>
      <c r="M33" s="305">
        <v>2.4934326219964098</v>
      </c>
      <c r="N33" s="306">
        <v>0.33936260000000001</v>
      </c>
      <c r="O33" s="303" t="s">
        <v>38</v>
      </c>
      <c r="P33" s="307" t="s">
        <v>100</v>
      </c>
      <c r="Q33" s="94" t="s">
        <v>191</v>
      </c>
      <c r="R33" s="104" t="s">
        <v>94</v>
      </c>
      <c r="S33" s="1014"/>
      <c r="T33" s="309">
        <v>2.5710705467092674</v>
      </c>
      <c r="U33" s="310">
        <v>3.1905000000000001</v>
      </c>
      <c r="V33" s="311">
        <v>2.8365567014873001</v>
      </c>
      <c r="W33" s="311">
        <v>0.10023333333333334</v>
      </c>
      <c r="X33" s="311">
        <v>0.11633333333333334</v>
      </c>
      <c r="Y33" s="311">
        <v>2.1251833333333332</v>
      </c>
      <c r="Z33" s="311">
        <v>1.1271736089796529</v>
      </c>
      <c r="AA33" s="311">
        <v>3.2038655</v>
      </c>
      <c r="AB33" s="311">
        <v>3.0726429999999998</v>
      </c>
      <c r="AC33" s="311">
        <f>AA33</f>
        <v>3.2038655</v>
      </c>
      <c r="AD33" s="311">
        <f>AB33^2/AA33</f>
        <v>2.9467950528662952</v>
      </c>
      <c r="AE33" s="311">
        <f>AC33/AD33</f>
        <v>1.0872373010412302</v>
      </c>
      <c r="AF33" s="312">
        <v>22.333333333332973</v>
      </c>
      <c r="AG33" s="313">
        <v>3835.1200000000003</v>
      </c>
      <c r="AH33" s="313">
        <v>2435.33</v>
      </c>
      <c r="AI33" s="313">
        <v>2553.23</v>
      </c>
      <c r="AJ33" s="314">
        <v>2066.895</v>
      </c>
      <c r="AK33" s="314">
        <v>2576.665</v>
      </c>
      <c r="AL33" s="315">
        <f>(AK33^2-AJ33^2)/(2*AJ33^2)</f>
        <v>0.27705022686717212</v>
      </c>
      <c r="AM33" s="316"/>
      <c r="AN33" s="335">
        <v>6.9663742690058488</v>
      </c>
      <c r="AO33" s="311">
        <v>3.9378486750348509</v>
      </c>
      <c r="AP33" s="311">
        <v>2.564959594716548</v>
      </c>
      <c r="AQ33" s="311">
        <v>2.6701042599385891</v>
      </c>
      <c r="AR33" s="310">
        <v>4.2846166666666665</v>
      </c>
      <c r="AS33" s="311">
        <v>3.9477773342228191</v>
      </c>
      <c r="AT33" s="311">
        <v>0.126</v>
      </c>
      <c r="AU33" s="311">
        <v>0.11626666666666666</v>
      </c>
      <c r="AV33" s="311">
        <v>2.2698</v>
      </c>
      <c r="AW33" s="311">
        <v>1.0853237920801224</v>
      </c>
      <c r="AX33" s="311"/>
      <c r="AY33" s="311"/>
      <c r="AZ33" s="311"/>
      <c r="BA33" s="311"/>
      <c r="BB33" s="311"/>
      <c r="BC33" s="318"/>
      <c r="BD33" s="319">
        <v>45.558273655803355</v>
      </c>
      <c r="BE33" s="313">
        <v>83.003347391983056</v>
      </c>
      <c r="BF33" s="313"/>
      <c r="BG33" s="320"/>
      <c r="BH33" s="321"/>
      <c r="BI33" s="313">
        <v>4627.3300000000008</v>
      </c>
      <c r="BJ33" s="322">
        <v>2457.5566666666668</v>
      </c>
      <c r="BK33" s="320"/>
      <c r="BL33" s="309">
        <v>2.5648047430303031</v>
      </c>
      <c r="BM33" s="310">
        <v>3.1152499999999996</v>
      </c>
      <c r="BN33" s="311">
        <v>2.8221235335134516</v>
      </c>
      <c r="BO33" s="311">
        <v>0.11403333333333333</v>
      </c>
      <c r="BP33" s="311">
        <v>0.18490833333333334</v>
      </c>
      <c r="BQ33" s="311">
        <v>1.9365666666666668</v>
      </c>
      <c r="BR33" s="318">
        <v>1.1038673406764781</v>
      </c>
      <c r="BS33" s="319">
        <v>3818.03</v>
      </c>
      <c r="BT33" s="313">
        <v>2091.31</v>
      </c>
      <c r="BU33" s="313">
        <v>2457.9699999999998</v>
      </c>
      <c r="BV33" s="313"/>
      <c r="BW33" s="323">
        <v>3.9871821222369048</v>
      </c>
      <c r="BX33" s="311">
        <v>2.5663128944860714</v>
      </c>
      <c r="BY33" s="311">
        <v>2.6728857158981878</v>
      </c>
      <c r="BZ33" s="310">
        <v>3.7939166666666666</v>
      </c>
      <c r="CA33" s="311">
        <v>3.6344616015404769</v>
      </c>
      <c r="CB33" s="311">
        <v>0.11720000000000001</v>
      </c>
      <c r="CC33" s="311">
        <v>0.12106666666666666</v>
      </c>
      <c r="CD33" s="311">
        <v>2.0302666666666664</v>
      </c>
      <c r="CE33" s="318">
        <v>1.0438730911501732</v>
      </c>
      <c r="CF33" s="319">
        <v>4464.87</v>
      </c>
      <c r="CG33" s="322">
        <v>2401.2400000000002</v>
      </c>
      <c r="CH33" s="324">
        <v>2220.9899999999998</v>
      </c>
      <c r="CI33" s="324">
        <v>2665.87</v>
      </c>
      <c r="CJ33" s="325">
        <f>(CI33^2-CH33^2)/(2*CH33^2)</f>
        <v>0.22036853147063354</v>
      </c>
      <c r="CK33" s="314">
        <v>2421.3636363636365</v>
      </c>
      <c r="CL33" s="314">
        <v>2596.0038986354775</v>
      </c>
      <c r="CM33" s="315">
        <f>(CL33^2-CK33^2)/(2*CK33^2)</f>
        <v>7.4725746573494553E-2</v>
      </c>
      <c r="CN33" s="326"/>
      <c r="CO33" s="327"/>
      <c r="CP33" s="328"/>
      <c r="CQ33" s="329"/>
      <c r="CR33" s="328"/>
      <c r="CS33" s="329"/>
      <c r="CT33" s="330"/>
      <c r="CU33" s="329"/>
      <c r="CV33" s="328"/>
      <c r="CW33" s="329"/>
      <c r="CX33" s="328"/>
      <c r="CY33" s="329"/>
      <c r="CZ33" s="328"/>
      <c r="DA33" s="329"/>
      <c r="DB33" s="328"/>
      <c r="DC33" s="329"/>
      <c r="DD33" s="328"/>
      <c r="DE33" s="329"/>
      <c r="DF33" s="331"/>
      <c r="DG33" s="332"/>
      <c r="DH33" s="333"/>
      <c r="DK33" s="104" t="s">
        <v>94</v>
      </c>
      <c r="DL33" s="311">
        <v>3.9378486750348509</v>
      </c>
      <c r="DM33" s="311"/>
      <c r="DN33" s="40"/>
    </row>
    <row r="34" spans="1:121" s="334" customFormat="1">
      <c r="A34" s="303" t="s">
        <v>50</v>
      </c>
      <c r="B34" s="958"/>
      <c r="C34" s="961"/>
      <c r="D34" s="303" t="s">
        <v>23</v>
      </c>
      <c r="E34" s="303" t="s">
        <v>50</v>
      </c>
      <c r="F34" s="304">
        <v>1393.56</v>
      </c>
      <c r="G34" s="305">
        <v>25.610000610351499</v>
      </c>
      <c r="H34" s="305">
        <v>28.600000381469702</v>
      </c>
      <c r="I34" s="305">
        <v>37.099998474121001</v>
      </c>
      <c r="J34" s="305">
        <v>5.3705415127691998</v>
      </c>
      <c r="K34" s="305">
        <v>0.47422229999999999</v>
      </c>
      <c r="L34" s="305">
        <v>2.6651253277919</v>
      </c>
      <c r="M34" s="305">
        <v>2.52199366569551</v>
      </c>
      <c r="N34" s="306">
        <v>0.34526770000000001</v>
      </c>
      <c r="O34" s="303" t="s">
        <v>39</v>
      </c>
      <c r="P34" s="307" t="s">
        <v>101</v>
      </c>
      <c r="Q34" s="94" t="s">
        <v>186</v>
      </c>
      <c r="R34" s="104" t="s">
        <v>94</v>
      </c>
      <c r="S34" s="1014"/>
      <c r="T34" s="309">
        <v>2.369121424564983</v>
      </c>
      <c r="U34" s="310">
        <v>2.6324166666666668</v>
      </c>
      <c r="V34" s="311">
        <v>2.2622353024416926</v>
      </c>
      <c r="W34" s="311">
        <v>5.3883333333333339E-2</v>
      </c>
      <c r="X34" s="311">
        <v>4.3049999999999998E-2</v>
      </c>
      <c r="Y34" s="311">
        <v>1.8240999999999998</v>
      </c>
      <c r="Z34" s="311">
        <v>1.1636396981956767</v>
      </c>
      <c r="AA34" s="311">
        <v>2.6179535999999999</v>
      </c>
      <c r="AB34" s="311">
        <v>2.4249402</v>
      </c>
      <c r="AC34" s="311">
        <f>AA34</f>
        <v>2.6179535999999999</v>
      </c>
      <c r="AD34" s="311">
        <f>AB34^2/AA34</f>
        <v>2.2461570646538731</v>
      </c>
      <c r="AE34" s="311">
        <f>AC34/AD34</f>
        <v>1.1655256175967461</v>
      </c>
      <c r="AF34" s="312">
        <v>-12.25</v>
      </c>
      <c r="AG34" s="313">
        <v>3261.9733333333334</v>
      </c>
      <c r="AH34" s="313">
        <v>1930.42</v>
      </c>
      <c r="AI34" s="313">
        <v>2198.7199999999998</v>
      </c>
      <c r="AJ34" s="313">
        <v>1944.02</v>
      </c>
      <c r="AK34" s="313">
        <v>2275.5</v>
      </c>
      <c r="AL34" s="315">
        <f>(AK34^2-AJ34^2)/(2*AJ34^2)</f>
        <v>0.1850499307893026</v>
      </c>
      <c r="AM34" s="316"/>
      <c r="AN34" s="317">
        <v>17.87668734038672</v>
      </c>
      <c r="AO34" s="316">
        <v>12.112464638300304</v>
      </c>
      <c r="AP34" s="311">
        <v>2.3525196463320626</v>
      </c>
      <c r="AQ34" s="311">
        <v>2.6767386713602863</v>
      </c>
      <c r="AR34" s="310">
        <v>3.7329500000000002</v>
      </c>
      <c r="AS34" s="311">
        <v>3.4484717426047098</v>
      </c>
      <c r="AT34" s="311">
        <v>7.3237499999999997E-2</v>
      </c>
      <c r="AU34" s="311">
        <v>6.7722499999999991E-2</v>
      </c>
      <c r="AV34" s="311">
        <v>2.459625</v>
      </c>
      <c r="AW34" s="311">
        <v>1.0824940085431634</v>
      </c>
      <c r="AX34" s="311"/>
      <c r="AY34" s="311"/>
      <c r="AZ34" s="311"/>
      <c r="BA34" s="311"/>
      <c r="BB34" s="311"/>
      <c r="BC34" s="318"/>
      <c r="BD34" s="319">
        <v>14.648783952401354</v>
      </c>
      <c r="BE34" s="313">
        <v>26.688853762490872</v>
      </c>
      <c r="BF34" s="313"/>
      <c r="BG34" s="320"/>
      <c r="BH34" s="321"/>
      <c r="BI34" s="313">
        <v>3487.5333333333328</v>
      </c>
      <c r="BJ34" s="322">
        <v>1907.2600000000002</v>
      </c>
      <c r="BK34" s="320"/>
      <c r="BL34" s="309">
        <v>2.3644649115477758</v>
      </c>
      <c r="BM34" s="310">
        <v>2.5282833333333334</v>
      </c>
      <c r="BN34" s="311">
        <v>2.1724072170181348</v>
      </c>
      <c r="BO34" s="311">
        <v>3.175E-2</v>
      </c>
      <c r="BP34" s="311">
        <v>2.8333333333333335E-2</v>
      </c>
      <c r="BQ34" s="311">
        <v>1.7790166666666665</v>
      </c>
      <c r="BR34" s="318">
        <v>1.1638164859365903</v>
      </c>
      <c r="BS34" s="319">
        <v>2916.3933333333334</v>
      </c>
      <c r="BT34" s="313">
        <v>1707.78</v>
      </c>
      <c r="BU34" s="313">
        <v>2002.41</v>
      </c>
      <c r="BV34" s="313"/>
      <c r="BW34" s="323">
        <v>11.698539573450864</v>
      </c>
      <c r="BX34" s="311">
        <v>2.3711815392372917</v>
      </c>
      <c r="BY34" s="311">
        <v>2.6853253930150864</v>
      </c>
      <c r="BZ34" s="310">
        <v>3.3046500000000005</v>
      </c>
      <c r="CA34" s="311">
        <v>2.8928778156873221</v>
      </c>
      <c r="CB34" s="311">
        <v>7.1933333333333335E-2</v>
      </c>
      <c r="CC34" s="311">
        <v>6.6516666666666668E-2</v>
      </c>
      <c r="CD34" s="311">
        <v>1.9576</v>
      </c>
      <c r="CE34" s="318">
        <v>1.142339984799823</v>
      </c>
      <c r="CF34" s="319">
        <v>3431.4533333333334</v>
      </c>
      <c r="CG34" s="322">
        <v>1880.3100000000002</v>
      </c>
      <c r="CH34" s="324">
        <v>1533.84</v>
      </c>
      <c r="CI34" s="324">
        <v>1840.62</v>
      </c>
      <c r="CJ34" s="325">
        <f>(CI34^2-CH34^2)/(2*CH34^2)</f>
        <v>0.22000938823276278</v>
      </c>
      <c r="CK34" s="314">
        <v>1477.1847345132746</v>
      </c>
      <c r="CL34" s="314">
        <v>1646.578298397041</v>
      </c>
      <c r="CM34" s="315">
        <f>(CL34^2-CK34^2)/(2*CK34^2)</f>
        <v>0.12124821922973417</v>
      </c>
      <c r="CN34" s="326"/>
      <c r="CO34" s="327"/>
      <c r="CP34" s="328"/>
      <c r="CQ34" s="329"/>
      <c r="CR34" s="328"/>
      <c r="CS34" s="329"/>
      <c r="CT34" s="330"/>
      <c r="CU34" s="329"/>
      <c r="CV34" s="328"/>
      <c r="CW34" s="329"/>
      <c r="CX34" s="328"/>
      <c r="CY34" s="329"/>
      <c r="CZ34" s="328"/>
      <c r="DA34" s="329"/>
      <c r="DB34" s="328"/>
      <c r="DC34" s="329"/>
      <c r="DD34" s="328"/>
      <c r="DE34" s="329"/>
      <c r="DF34" s="331"/>
      <c r="DG34" s="332"/>
      <c r="DH34" s="333"/>
      <c r="DK34" s="104" t="s">
        <v>94</v>
      </c>
      <c r="DL34" s="316">
        <v>12.112464638300304</v>
      </c>
      <c r="DM34" s="316"/>
      <c r="DN34" s="40"/>
    </row>
    <row r="35" spans="1:121" s="334" customFormat="1">
      <c r="A35" s="303" t="s">
        <v>51</v>
      </c>
      <c r="B35" s="958"/>
      <c r="C35" s="961"/>
      <c r="D35" s="303" t="s">
        <v>23</v>
      </c>
      <c r="E35" s="303" t="s">
        <v>51</v>
      </c>
      <c r="F35" s="304">
        <v>1394.13</v>
      </c>
      <c r="G35" s="305">
        <v>25.590000152587798</v>
      </c>
      <c r="H35" s="305">
        <v>27.209999084472599</v>
      </c>
      <c r="I35" s="305">
        <v>35.009998321533203</v>
      </c>
      <c r="J35" s="305">
        <v>6.1545655481715897</v>
      </c>
      <c r="K35" s="305">
        <v>0.10205939999999999</v>
      </c>
      <c r="L35" s="305">
        <v>2.67000611948913</v>
      </c>
      <c r="M35" s="305">
        <v>2.5056788427249801</v>
      </c>
      <c r="N35" s="306">
        <v>5.68088E-2</v>
      </c>
      <c r="O35" s="303" t="s">
        <v>41</v>
      </c>
      <c r="P35" s="307" t="s">
        <v>192</v>
      </c>
      <c r="Q35" s="94" t="s">
        <v>193</v>
      </c>
      <c r="R35" s="104" t="s">
        <v>94</v>
      </c>
      <c r="S35" s="1014"/>
      <c r="T35" s="309">
        <v>2.3724446461426623</v>
      </c>
      <c r="U35" s="310">
        <v>2.9694833333333337</v>
      </c>
      <c r="V35" s="311">
        <v>3.0144355459999304</v>
      </c>
      <c r="W35" s="311">
        <v>5.896666666666666E-2</v>
      </c>
      <c r="X35" s="311">
        <v>4.8750000000000002E-2</v>
      </c>
      <c r="Y35" s="311">
        <v>1.9673500000000002</v>
      </c>
      <c r="Z35" s="311">
        <v>0.98532313144814876</v>
      </c>
      <c r="AA35" s="311"/>
      <c r="AB35" s="311"/>
      <c r="AC35" s="311"/>
      <c r="AD35" s="311"/>
      <c r="AE35" s="311"/>
      <c r="AF35" s="312"/>
      <c r="AG35" s="313">
        <v>3656.646666666667</v>
      </c>
      <c r="AH35" s="313">
        <v>2320.92</v>
      </c>
      <c r="AI35" s="313">
        <v>2409.54</v>
      </c>
      <c r="AJ35" s="313"/>
      <c r="AK35" s="313"/>
      <c r="AL35" s="315"/>
      <c r="AM35" s="316"/>
      <c r="AN35" s="317">
        <v>16.9297225452733</v>
      </c>
      <c r="AO35" s="316">
        <v>10.617980534721768</v>
      </c>
      <c r="AP35" s="311">
        <v>2.3740340569662881</v>
      </c>
      <c r="AQ35" s="311">
        <v>2.656053276899295</v>
      </c>
      <c r="AR35" s="310">
        <v>4.434333333333333</v>
      </c>
      <c r="AS35" s="311">
        <v>4.34941053396477</v>
      </c>
      <c r="AT35" s="311">
        <v>7.4783333333333341E-2</v>
      </c>
      <c r="AU35" s="311">
        <v>6.6900000000000001E-2</v>
      </c>
      <c r="AV35" s="311">
        <v>2.7355</v>
      </c>
      <c r="AW35" s="311">
        <v>1.0195251284525562</v>
      </c>
      <c r="AX35" s="311"/>
      <c r="AY35" s="311"/>
      <c r="AZ35" s="311"/>
      <c r="BA35" s="311"/>
      <c r="BB35" s="311"/>
      <c r="BC35" s="318"/>
      <c r="BD35" s="319">
        <v>21.683261336891455</v>
      </c>
      <c r="BE35" s="313">
        <v>39.505080612462898</v>
      </c>
      <c r="BF35" s="313"/>
      <c r="BG35" s="320"/>
      <c r="BH35" s="321"/>
      <c r="BI35" s="313">
        <v>3955.22</v>
      </c>
      <c r="BJ35" s="322">
        <v>2120.67</v>
      </c>
      <c r="BK35" s="320"/>
      <c r="BL35" s="309">
        <v>2.3697747626676624</v>
      </c>
      <c r="BM35" s="310">
        <v>3.0026250000000001</v>
      </c>
      <c r="BN35" s="311">
        <v>3.0855903186794884</v>
      </c>
      <c r="BO35" s="311">
        <v>3.5125000000000003E-2</v>
      </c>
      <c r="BP35" s="311">
        <v>3.4974999999999999E-2</v>
      </c>
      <c r="BQ35" s="311">
        <v>1.823925</v>
      </c>
      <c r="BR35" s="336">
        <f>BM35/BN35</f>
        <v>0.9731120109571143</v>
      </c>
      <c r="BS35" s="319">
        <v>3347.7233333333334</v>
      </c>
      <c r="BT35" s="313">
        <v>2074</v>
      </c>
      <c r="BU35" s="313">
        <v>2163.0100000000002</v>
      </c>
      <c r="BV35" s="313"/>
      <c r="BW35" s="323">
        <v>10.84242358786048</v>
      </c>
      <c r="BX35" s="311">
        <v>2.3759620644287129</v>
      </c>
      <c r="BY35" s="311">
        <v>2.6649020308107056</v>
      </c>
      <c r="BZ35" s="310">
        <v>3.7055333333333338</v>
      </c>
      <c r="CA35" s="311">
        <v>3.7358952738097377</v>
      </c>
      <c r="CB35" s="311">
        <v>8.1083333333333327E-2</v>
      </c>
      <c r="CC35" s="311">
        <v>6.7383333333333337E-2</v>
      </c>
      <c r="CD35" s="311">
        <v>2.0305833333333334</v>
      </c>
      <c r="CE35" s="318">
        <v>0.99187291445527004</v>
      </c>
      <c r="CF35" s="319">
        <v>3916.26</v>
      </c>
      <c r="CG35" s="322">
        <v>2127.4266666666663</v>
      </c>
      <c r="CH35" s="314"/>
      <c r="CI35" s="314"/>
      <c r="CJ35" s="325"/>
      <c r="CK35" s="314"/>
      <c r="CL35" s="314"/>
      <c r="CM35" s="315"/>
      <c r="CN35" s="326"/>
      <c r="CO35" s="327"/>
      <c r="CP35" s="328"/>
      <c r="CQ35" s="329"/>
      <c r="CR35" s="328"/>
      <c r="CS35" s="329"/>
      <c r="CT35" s="330"/>
      <c r="CU35" s="329"/>
      <c r="CV35" s="328"/>
      <c r="CW35" s="329"/>
      <c r="CX35" s="328"/>
      <c r="CY35" s="329"/>
      <c r="CZ35" s="328"/>
      <c r="DA35" s="329"/>
      <c r="DB35" s="328"/>
      <c r="DC35" s="329"/>
      <c r="DD35" s="328"/>
      <c r="DE35" s="329"/>
      <c r="DF35" s="331"/>
      <c r="DG35" s="332"/>
      <c r="DH35" s="333"/>
      <c r="DK35" s="104" t="s">
        <v>94</v>
      </c>
      <c r="DL35" s="316">
        <v>10.617980534721768</v>
      </c>
      <c r="DM35" s="316"/>
      <c r="DN35" s="40"/>
    </row>
    <row r="36" spans="1:121" s="334" customFormat="1">
      <c r="A36" s="303" t="s">
        <v>52</v>
      </c>
      <c r="B36" s="958"/>
      <c r="C36" s="961"/>
      <c r="D36" s="303" t="s">
        <v>23</v>
      </c>
      <c r="E36" s="303" t="s">
        <v>52</v>
      </c>
      <c r="F36" s="304">
        <v>1394.37</v>
      </c>
      <c r="G36" s="305">
        <v>25.7000007629394</v>
      </c>
      <c r="H36" s="305">
        <v>28.059999465942301</v>
      </c>
      <c r="I36" s="305">
        <v>34.419998168945298</v>
      </c>
      <c r="J36" s="305">
        <v>10.0845394558031</v>
      </c>
      <c r="K36" s="305">
        <v>0.20385049999999999</v>
      </c>
      <c r="L36" s="305">
        <v>2.6346894614231702</v>
      </c>
      <c r="M36" s="305">
        <v>2.3689931631480601</v>
      </c>
      <c r="N36" s="306">
        <v>0.1177179</v>
      </c>
      <c r="O36" s="303" t="s">
        <v>42</v>
      </c>
      <c r="P36" s="307" t="s">
        <v>101</v>
      </c>
      <c r="Q36" s="94" t="s">
        <v>186</v>
      </c>
      <c r="R36" s="104" t="s">
        <v>94</v>
      </c>
      <c r="S36" s="1014"/>
      <c r="T36" s="309">
        <v>2.3909523492146043</v>
      </c>
      <c r="U36" s="310">
        <v>2.9045166666666669</v>
      </c>
      <c r="V36" s="311">
        <v>2.3464021039702416</v>
      </c>
      <c r="W36" s="311">
        <v>5.8883333333333336E-2</v>
      </c>
      <c r="X36" s="311">
        <v>5.135E-2</v>
      </c>
      <c r="Y36" s="311">
        <v>1.9390166666666668</v>
      </c>
      <c r="Z36" s="311">
        <v>1.2378968391973162</v>
      </c>
      <c r="AA36" s="311">
        <v>2.8933018000000001</v>
      </c>
      <c r="AB36" s="311">
        <v>2.6286968000000002</v>
      </c>
      <c r="AC36" s="311">
        <f>AA36</f>
        <v>2.8933018000000001</v>
      </c>
      <c r="AD36" s="311">
        <f>AB36^2/AA36</f>
        <v>2.3882910750376061</v>
      </c>
      <c r="AE36" s="311">
        <f>AC36/AD36</f>
        <v>1.2114527539129385</v>
      </c>
      <c r="AF36" s="312">
        <v>0.66666666666702667</v>
      </c>
      <c r="AG36" s="313">
        <v>3350.4333333333329</v>
      </c>
      <c r="AH36" s="313">
        <v>2012.79</v>
      </c>
      <c r="AI36" s="313">
        <v>2302.0300000000002</v>
      </c>
      <c r="AJ36" s="313">
        <v>1907.0149999999999</v>
      </c>
      <c r="AK36" s="313">
        <v>2351.6499999999996</v>
      </c>
      <c r="AL36" s="315">
        <f>(AK36^2-AJ36^2)/(2*AJ36^2)</f>
        <v>0.26033880698845985</v>
      </c>
      <c r="AM36" s="316"/>
      <c r="AN36" s="317">
        <v>14.482906594192531</v>
      </c>
      <c r="AO36" s="316">
        <v>10.20831999772404</v>
      </c>
      <c r="AP36" s="311">
        <v>2.3869721661255028</v>
      </c>
      <c r="AQ36" s="311">
        <v>2.6583444769771543</v>
      </c>
      <c r="AR36" s="310">
        <v>4.1959666666666671</v>
      </c>
      <c r="AS36" s="311">
        <v>3.8802404293673547</v>
      </c>
      <c r="AT36" s="311">
        <v>5.1133333333333336E-2</v>
      </c>
      <c r="AU36" s="311">
        <v>4.8716666666666665E-2</v>
      </c>
      <c r="AV36" s="311">
        <v>2.5938499999999998</v>
      </c>
      <c r="AW36" s="311">
        <v>1.0813676995141224</v>
      </c>
      <c r="AX36" s="311"/>
      <c r="AY36" s="311"/>
      <c r="AZ36" s="311"/>
      <c r="BA36" s="311"/>
      <c r="BB36" s="311"/>
      <c r="BC36" s="318"/>
      <c r="BD36" s="319">
        <v>19.106213001363994</v>
      </c>
      <c r="BE36" s="313">
        <v>34.809915034948311</v>
      </c>
      <c r="BF36" s="313"/>
      <c r="BG36" s="320"/>
      <c r="BH36" s="321"/>
      <c r="BI36" s="313">
        <v>3806.51</v>
      </c>
      <c r="BJ36" s="322">
        <v>2032.9533333333331</v>
      </c>
      <c r="BK36" s="320"/>
      <c r="BL36" s="309">
        <v>2.3876182963312016</v>
      </c>
      <c r="BM36" s="310">
        <v>2.8637416666666664</v>
      </c>
      <c r="BN36" s="311">
        <v>2.3365499899606874</v>
      </c>
      <c r="BO36" s="311">
        <v>3.5333333333333335E-2</v>
      </c>
      <c r="BP36" s="311">
        <v>3.4849999999999999E-2</v>
      </c>
      <c r="BQ36" s="311">
        <v>1.8090833333333334</v>
      </c>
      <c r="BR36" s="336">
        <f>BM36/BN36</f>
        <v>1.2256282463337533</v>
      </c>
      <c r="BS36" s="319">
        <v>3127.8266666666664</v>
      </c>
      <c r="BT36" s="313">
        <v>1751.01</v>
      </c>
      <c r="BU36" s="313">
        <v>2073.85</v>
      </c>
      <c r="BV36" s="313"/>
      <c r="BW36" s="323">
        <v>10.424601650110663</v>
      </c>
      <c r="BX36" s="311">
        <v>2.3913005927226827</v>
      </c>
      <c r="BY36" s="311">
        <v>2.6695952647422829</v>
      </c>
      <c r="BZ36" s="310">
        <v>3.8838000000000004</v>
      </c>
      <c r="CA36" s="311">
        <v>3.3581984403161851</v>
      </c>
      <c r="CB36" s="311">
        <v>8.8616666666666663E-2</v>
      </c>
      <c r="CC36" s="311">
        <v>6.196666666666667E-2</v>
      </c>
      <c r="CD36" s="311">
        <v>2.0179333333333331</v>
      </c>
      <c r="CE36" s="318">
        <v>1.1565129544978074</v>
      </c>
      <c r="CF36" s="319">
        <v>3608.2366666666671</v>
      </c>
      <c r="CG36" s="322">
        <v>1993.1266666666668</v>
      </c>
      <c r="CH36" s="324">
        <v>1743.98</v>
      </c>
      <c r="CI36" s="324">
        <v>1940.71</v>
      </c>
      <c r="CJ36" s="325">
        <f>(CI36^2-CH36^2)/(2*CH36^2)</f>
        <v>0.1191676984724095</v>
      </c>
      <c r="CK36" s="314">
        <v>1848.3717774762549</v>
      </c>
      <c r="CL36" s="314">
        <v>2012.1861152141803</v>
      </c>
      <c r="CM36" s="315">
        <f>(CL36^2-CK36^2)/(2*CK36^2)</f>
        <v>9.2553602324967593E-2</v>
      </c>
      <c r="CN36" s="326"/>
      <c r="CO36" s="327"/>
      <c r="CP36" s="328"/>
      <c r="CQ36" s="329"/>
      <c r="CR36" s="328"/>
      <c r="CS36" s="329"/>
      <c r="CT36" s="330"/>
      <c r="CU36" s="329"/>
      <c r="CV36" s="328"/>
      <c r="CW36" s="329"/>
      <c r="CX36" s="328"/>
      <c r="CY36" s="329"/>
      <c r="CZ36" s="328"/>
      <c r="DA36" s="329"/>
      <c r="DB36" s="328"/>
      <c r="DC36" s="329"/>
      <c r="DD36" s="328"/>
      <c r="DE36" s="329"/>
      <c r="DF36" s="331"/>
      <c r="DG36" s="332"/>
      <c r="DH36" s="333"/>
      <c r="DK36" s="104" t="s">
        <v>94</v>
      </c>
      <c r="DL36" s="316">
        <v>10.20831999772404</v>
      </c>
      <c r="DM36" s="316"/>
      <c r="DN36" s="40"/>
    </row>
    <row r="37" spans="1:121" s="334" customFormat="1">
      <c r="A37" s="303" t="s">
        <v>53</v>
      </c>
      <c r="B37" s="958"/>
      <c r="C37" s="961"/>
      <c r="D37" s="303" t="s">
        <v>23</v>
      </c>
      <c r="E37" s="303" t="s">
        <v>53</v>
      </c>
      <c r="F37" s="304">
        <v>1394.93</v>
      </c>
      <c r="G37" s="305">
        <v>25.920000076293899</v>
      </c>
      <c r="H37" s="305">
        <v>27.25</v>
      </c>
      <c r="I37" s="305">
        <v>35.209999084472599</v>
      </c>
      <c r="J37" s="305">
        <v>4.3486378397867202</v>
      </c>
      <c r="K37" s="305">
        <v>0.16380120000000001</v>
      </c>
      <c r="L37" s="305">
        <v>2.56340014852612</v>
      </c>
      <c r="M37" s="305">
        <v>2.4519271596821701</v>
      </c>
      <c r="N37" s="306">
        <v>8.4817760000000006E-2</v>
      </c>
      <c r="O37" s="303" t="s">
        <v>45</v>
      </c>
      <c r="P37" s="307" t="s">
        <v>102</v>
      </c>
      <c r="Q37" s="94" t="s">
        <v>194</v>
      </c>
      <c r="R37" s="104" t="s">
        <v>94</v>
      </c>
      <c r="S37" s="1014"/>
      <c r="T37" s="309">
        <v>2.4490383103434037</v>
      </c>
      <c r="U37" s="310">
        <v>3.0279333333333334</v>
      </c>
      <c r="V37" s="311">
        <v>2.6718092962690227</v>
      </c>
      <c r="W37" s="311">
        <v>8.2033333333333347E-2</v>
      </c>
      <c r="X37" s="311">
        <v>5.0216666666666673E-2</v>
      </c>
      <c r="Y37" s="311">
        <v>1.9622000000000002</v>
      </c>
      <c r="Z37" s="311">
        <v>1.1332670814887602</v>
      </c>
      <c r="AA37" s="311"/>
      <c r="AB37" s="311"/>
      <c r="AC37" s="311"/>
      <c r="AD37" s="311"/>
      <c r="AE37" s="311"/>
      <c r="AF37" s="312"/>
      <c r="AG37" s="313">
        <v>3808.9866666666671</v>
      </c>
      <c r="AH37" s="313">
        <v>2302.06</v>
      </c>
      <c r="AI37" s="313">
        <v>2512.12</v>
      </c>
      <c r="AJ37" s="308"/>
      <c r="AK37" s="313"/>
      <c r="AL37" s="315"/>
      <c r="AM37" s="316"/>
      <c r="AN37" s="317">
        <v>12.689420761931739</v>
      </c>
      <c r="AO37" s="311">
        <v>8.0966920760731007</v>
      </c>
      <c r="AP37" s="311">
        <v>2.4489993157144667</v>
      </c>
      <c r="AQ37" s="311">
        <v>2.6647564391715148</v>
      </c>
      <c r="AR37" s="310">
        <v>4.2289166666666667</v>
      </c>
      <c r="AS37" s="311">
        <v>3.9239234763302915</v>
      </c>
      <c r="AT37" s="311">
        <v>7.8666666666666663E-2</v>
      </c>
      <c r="AU37" s="311">
        <v>7.1750000000000008E-2</v>
      </c>
      <c r="AV37" s="311">
        <v>2.4438166666666667</v>
      </c>
      <c r="AW37" s="311">
        <v>1.077726589770708</v>
      </c>
      <c r="AX37" s="311"/>
      <c r="AY37" s="311"/>
      <c r="AZ37" s="311"/>
      <c r="BA37" s="311"/>
      <c r="BB37" s="311"/>
      <c r="BC37" s="318"/>
      <c r="BD37" s="319">
        <v>30.465986218237013</v>
      </c>
      <c r="BE37" s="313">
        <v>55.506467536870133</v>
      </c>
      <c r="BF37" s="313"/>
      <c r="BG37" s="320"/>
      <c r="BH37" s="321"/>
      <c r="BI37" s="313">
        <v>4244.4966666666669</v>
      </c>
      <c r="BJ37" s="322">
        <v>2263.646666666667</v>
      </c>
      <c r="BK37" s="320"/>
      <c r="BL37" s="309">
        <v>2.4438621963895972</v>
      </c>
      <c r="BM37" s="310">
        <v>3.0535833333333335</v>
      </c>
      <c r="BN37" s="311">
        <v>2.6369243829198838</v>
      </c>
      <c r="BO37" s="311">
        <v>9.3950000000000006E-2</v>
      </c>
      <c r="BP37" s="311">
        <v>5.5466666666666664E-2</v>
      </c>
      <c r="BQ37" s="311">
        <v>1.8762833333333333</v>
      </c>
      <c r="BR37" s="318">
        <v>1.1580094420273366</v>
      </c>
      <c r="BS37" s="319">
        <v>3721.9233333333336</v>
      </c>
      <c r="BT37" s="313">
        <v>1791.09</v>
      </c>
      <c r="BU37" s="313">
        <v>2403</v>
      </c>
      <c r="BV37" s="313"/>
      <c r="BW37" s="323">
        <v>8.0867887614803866</v>
      </c>
      <c r="BX37" s="311">
        <v>2.4494703195478502</v>
      </c>
      <c r="BY37" s="311">
        <v>2.6649817654519175</v>
      </c>
      <c r="BZ37" s="310">
        <v>3.7621833333333332</v>
      </c>
      <c r="CA37" s="311">
        <v>3.4048311226637025</v>
      </c>
      <c r="CB37" s="311">
        <v>9.2533333333333342E-2</v>
      </c>
      <c r="CC37" s="311">
        <v>6.376666666666668E-2</v>
      </c>
      <c r="CD37" s="311">
        <v>1.9618333333333335</v>
      </c>
      <c r="CE37" s="318">
        <v>1.1049544596473446</v>
      </c>
      <c r="CF37" s="319">
        <v>4126.4866666666667</v>
      </c>
      <c r="CG37" s="322">
        <v>2302.6333333333332</v>
      </c>
      <c r="CH37" s="314"/>
      <c r="CI37" s="314"/>
      <c r="CJ37" s="325"/>
      <c r="CK37" s="314"/>
      <c r="CL37" s="314"/>
      <c r="CM37" s="315"/>
      <c r="CN37" s="326"/>
      <c r="CO37" s="327">
        <v>0.17</v>
      </c>
      <c r="CP37" s="328">
        <v>0.38</v>
      </c>
      <c r="CQ37" s="329">
        <v>4.22</v>
      </c>
      <c r="CR37" s="328">
        <v>1</v>
      </c>
      <c r="CS37" s="329">
        <v>35.49</v>
      </c>
      <c r="CT37" s="330">
        <v>3.17</v>
      </c>
      <c r="CU37" s="329">
        <v>1.63</v>
      </c>
      <c r="CV37" s="328">
        <v>0.44</v>
      </c>
      <c r="CW37" s="329">
        <v>4.13</v>
      </c>
      <c r="CX37" s="328">
        <v>1.69</v>
      </c>
      <c r="CY37" s="329">
        <v>0.12</v>
      </c>
      <c r="CZ37" s="328">
        <v>0.06</v>
      </c>
      <c r="DA37" s="329">
        <v>0.87</v>
      </c>
      <c r="DB37" s="328">
        <v>0.14000000000000001</v>
      </c>
      <c r="DC37" s="329">
        <v>0.31</v>
      </c>
      <c r="DD37" s="328">
        <v>0.09</v>
      </c>
      <c r="DE37" s="329">
        <v>53.07</v>
      </c>
      <c r="DF37" s="331">
        <v>1.84</v>
      </c>
      <c r="DG37" s="332"/>
      <c r="DH37" s="333"/>
      <c r="DK37" s="104" t="s">
        <v>94</v>
      </c>
      <c r="DL37" s="311">
        <v>8.0966920760731007</v>
      </c>
      <c r="DM37" s="311"/>
      <c r="DN37" s="40"/>
    </row>
    <row r="38" spans="1:121" s="334" customFormat="1">
      <c r="A38" s="303" t="s">
        <v>54</v>
      </c>
      <c r="B38" s="958"/>
      <c r="C38" s="962"/>
      <c r="D38" s="303" t="s">
        <v>23</v>
      </c>
      <c r="E38" s="303" t="s">
        <v>54</v>
      </c>
      <c r="F38" s="304">
        <v>1395.17</v>
      </c>
      <c r="G38" s="305">
        <v>25.659999847412099</v>
      </c>
      <c r="H38" s="305">
        <v>27.9899997711181</v>
      </c>
      <c r="I38" s="305">
        <v>34.4799995422363</v>
      </c>
      <c r="J38" s="305">
        <v>9.1286571515609793</v>
      </c>
      <c r="K38" s="305">
        <v>0.1831247</v>
      </c>
      <c r="L38" s="305">
        <v>2.6261712646915298</v>
      </c>
      <c r="M38" s="305">
        <v>2.3864370937250299</v>
      </c>
      <c r="N38" s="306">
        <v>0.1071153</v>
      </c>
      <c r="O38" s="303" t="s">
        <v>48</v>
      </c>
      <c r="P38" s="307" t="s">
        <v>105</v>
      </c>
      <c r="Q38" s="94" t="s">
        <v>193</v>
      </c>
      <c r="R38" s="104" t="s">
        <v>94</v>
      </c>
      <c r="S38" s="1014"/>
      <c r="T38" s="309">
        <v>2.538440092800041</v>
      </c>
      <c r="U38" s="310">
        <v>3.2492999999999999</v>
      </c>
      <c r="V38" s="311">
        <v>2.6919347678428442</v>
      </c>
      <c r="W38" s="311">
        <v>7.8483333333333336E-2</v>
      </c>
      <c r="X38" s="311">
        <v>5.96E-2</v>
      </c>
      <c r="Y38" s="311">
        <v>1.9504666666666668</v>
      </c>
      <c r="Z38" s="311">
        <v>1.2083366393275314</v>
      </c>
      <c r="AA38" s="311"/>
      <c r="AB38" s="311"/>
      <c r="AC38" s="311"/>
      <c r="AD38" s="311"/>
      <c r="AE38" s="311"/>
      <c r="AF38" s="312"/>
      <c r="AG38" s="313">
        <v>4153.7700000000004</v>
      </c>
      <c r="AH38" s="313">
        <v>2599.6799999999998</v>
      </c>
      <c r="AI38" s="313">
        <v>2825.57</v>
      </c>
      <c r="AJ38" s="313"/>
      <c r="AK38" s="313"/>
      <c r="AL38" s="315"/>
      <c r="AM38" s="316"/>
      <c r="AN38" s="335">
        <v>8.4174329072288234</v>
      </c>
      <c r="AO38" s="311">
        <v>5.1415164605987913</v>
      </c>
      <c r="AP38" s="311">
        <v>2.5393447495786652</v>
      </c>
      <c r="AQ38" s="311">
        <v>2.6769822316671359</v>
      </c>
      <c r="AR38" s="310">
        <v>4.2978666666666667</v>
      </c>
      <c r="AS38" s="311">
        <v>3.720822990282</v>
      </c>
      <c r="AT38" s="311">
        <v>7.1616666666666662E-2</v>
      </c>
      <c r="AU38" s="311">
        <v>6.7100000000000007E-2</v>
      </c>
      <c r="AV38" s="311">
        <v>2.2855499999999997</v>
      </c>
      <c r="AW38" s="311">
        <v>1.1550849577880438</v>
      </c>
      <c r="AX38" s="311"/>
      <c r="AY38" s="311"/>
      <c r="AZ38" s="311"/>
      <c r="BA38" s="311"/>
      <c r="BB38" s="311"/>
      <c r="BC38" s="318"/>
      <c r="BD38" s="319">
        <v>49.319454933595388</v>
      </c>
      <c r="BE38" s="313">
        <v>89.855903714977686</v>
      </c>
      <c r="BF38" s="313"/>
      <c r="BG38" s="320"/>
      <c r="BH38" s="321"/>
      <c r="BI38" s="313">
        <v>4659.3166666666666</v>
      </c>
      <c r="BJ38" s="322">
        <v>2566.0433333333335</v>
      </c>
      <c r="BK38" s="320"/>
      <c r="BL38" s="309">
        <v>2.5358310592875903</v>
      </c>
      <c r="BM38" s="310">
        <v>3.2795249999999996</v>
      </c>
      <c r="BN38" s="311">
        <v>2.7145139938329481</v>
      </c>
      <c r="BO38" s="311">
        <v>7.4766666666666662E-2</v>
      </c>
      <c r="BP38" s="311">
        <v>5.4224999999999995E-2</v>
      </c>
      <c r="BQ38" s="311">
        <v>1.9241916666666667</v>
      </c>
      <c r="BR38" s="318">
        <v>1.2081444440701683</v>
      </c>
      <c r="BS38" s="319">
        <v>4143.4766666666665</v>
      </c>
      <c r="BT38" s="313">
        <v>2475.34</v>
      </c>
      <c r="BU38" s="313">
        <v>2679.3</v>
      </c>
      <c r="BV38" s="313"/>
      <c r="BW38" s="323">
        <v>5.2066289471671761</v>
      </c>
      <c r="BX38" s="311">
        <v>2.5385402993348123</v>
      </c>
      <c r="BY38" s="311">
        <v>2.6779723847145007</v>
      </c>
      <c r="BZ38" s="310">
        <v>4.0041166666666665</v>
      </c>
      <c r="CA38" s="311">
        <v>3.4037514880518804</v>
      </c>
      <c r="CB38" s="311">
        <v>8.3616666666666672E-2</v>
      </c>
      <c r="CC38" s="311">
        <v>8.1133333333333335E-2</v>
      </c>
      <c r="CD38" s="311">
        <v>1.9258333333333335</v>
      </c>
      <c r="CE38" s="318">
        <v>1.1763833760256106</v>
      </c>
      <c r="CF38" s="319">
        <v>4537.4433333333336</v>
      </c>
      <c r="CG38" s="322">
        <v>2574.3366666666666</v>
      </c>
      <c r="CH38" s="314"/>
      <c r="CI38" s="314"/>
      <c r="CJ38" s="325"/>
      <c r="CK38" s="314"/>
      <c r="CL38" s="314"/>
      <c r="CM38" s="315"/>
      <c r="CN38" s="326"/>
      <c r="CO38" s="327">
        <v>0.13</v>
      </c>
      <c r="CP38" s="328">
        <v>0.36</v>
      </c>
      <c r="CQ38" s="329">
        <v>3.56</v>
      </c>
      <c r="CR38" s="328">
        <v>0.85</v>
      </c>
      <c r="CS38" s="329">
        <v>34.659999999999997</v>
      </c>
      <c r="CT38" s="330">
        <v>3.91</v>
      </c>
      <c r="CU38" s="329">
        <v>1.27</v>
      </c>
      <c r="CV38" s="328">
        <v>0.48</v>
      </c>
      <c r="CW38" s="329">
        <v>6</v>
      </c>
      <c r="CX38" s="328">
        <v>2.3199999999999998</v>
      </c>
      <c r="CY38" s="329">
        <v>0.18</v>
      </c>
      <c r="CZ38" s="328">
        <v>0.14000000000000001</v>
      </c>
      <c r="DA38" s="329">
        <v>1.59</v>
      </c>
      <c r="DB38" s="328">
        <v>0.38</v>
      </c>
      <c r="DC38" s="329">
        <v>0.26</v>
      </c>
      <c r="DD38" s="328">
        <v>0.11</v>
      </c>
      <c r="DE38" s="329">
        <v>52.34</v>
      </c>
      <c r="DF38" s="331">
        <v>1.71</v>
      </c>
      <c r="DG38" s="332"/>
      <c r="DH38" s="333"/>
      <c r="DK38" s="104" t="s">
        <v>94</v>
      </c>
      <c r="DL38" s="311">
        <v>5.1415164605987913</v>
      </c>
      <c r="DM38" s="311"/>
      <c r="DN38" s="40"/>
    </row>
    <row r="39" spans="1:121" s="334" customFormat="1">
      <c r="A39" s="303" t="s">
        <v>56</v>
      </c>
      <c r="B39" s="958"/>
      <c r="C39" s="964" t="s">
        <v>55</v>
      </c>
      <c r="D39" s="303" t="s">
        <v>23</v>
      </c>
      <c r="E39" s="303" t="s">
        <v>56</v>
      </c>
      <c r="F39" s="304">
        <v>1854.68</v>
      </c>
      <c r="G39" s="305">
        <v>25.4899997711181</v>
      </c>
      <c r="H39" s="305">
        <v>26.329999923706001</v>
      </c>
      <c r="I39" s="305">
        <v>32.610000610351499</v>
      </c>
      <c r="J39" s="305">
        <v>10.1975826495809</v>
      </c>
      <c r="K39" s="305">
        <v>0.1097712</v>
      </c>
      <c r="L39" s="305">
        <v>2.707568659638</v>
      </c>
      <c r="M39" s="305">
        <v>2.4314621077772598</v>
      </c>
      <c r="N39" s="306">
        <v>5.4181220000000002E-2</v>
      </c>
      <c r="O39" s="303" t="s">
        <v>49</v>
      </c>
      <c r="P39" s="307" t="s">
        <v>106</v>
      </c>
      <c r="Q39" s="94" t="s">
        <v>195</v>
      </c>
      <c r="R39" s="104" t="s">
        <v>94</v>
      </c>
      <c r="S39" s="1014"/>
      <c r="T39" s="309">
        <v>2.5712137931297816</v>
      </c>
      <c r="U39" s="310">
        <v>3.0970500000000003</v>
      </c>
      <c r="V39" s="311">
        <v>2.5052046137067441</v>
      </c>
      <c r="W39" s="311">
        <v>7.8433333333333327E-2</v>
      </c>
      <c r="X39" s="311">
        <v>0.11658333333333334</v>
      </c>
      <c r="Y39" s="311">
        <v>2.0789833333333334</v>
      </c>
      <c r="Z39" s="311">
        <v>1.238754985707055</v>
      </c>
      <c r="AA39" s="311"/>
      <c r="AB39" s="311"/>
      <c r="AC39" s="311"/>
      <c r="AD39" s="311"/>
      <c r="AE39" s="311"/>
      <c r="AF39" s="312"/>
      <c r="AG39" s="313">
        <v>3373.1766666666663</v>
      </c>
      <c r="AH39" s="313">
        <v>1932.3</v>
      </c>
      <c r="AI39" s="313">
        <v>2220.0500000000002</v>
      </c>
      <c r="AJ39" s="313"/>
      <c r="AK39" s="313"/>
      <c r="AL39" s="315"/>
      <c r="AM39" s="316"/>
      <c r="AN39" s="335">
        <v>6.8982470156247606</v>
      </c>
      <c r="AO39" s="311">
        <v>3.8828135135341455</v>
      </c>
      <c r="AP39" s="311">
        <v>2.5646515623473274</v>
      </c>
      <c r="AQ39" s="311">
        <v>2.6682549251568584</v>
      </c>
      <c r="AR39" s="310">
        <v>4.0525000000000002</v>
      </c>
      <c r="AS39" s="311">
        <v>3.3907120257728423</v>
      </c>
      <c r="AT39" s="311">
        <v>8.928333333333334E-2</v>
      </c>
      <c r="AU39" s="311">
        <v>0.14366666666666666</v>
      </c>
      <c r="AV39" s="311">
        <v>2.3550166666666668</v>
      </c>
      <c r="AW39" s="311">
        <v>1.1951766971647546</v>
      </c>
      <c r="AX39" s="311"/>
      <c r="AY39" s="311"/>
      <c r="AZ39" s="311"/>
      <c r="BA39" s="311"/>
      <c r="BB39" s="311"/>
      <c r="BC39" s="318"/>
      <c r="BD39" s="319">
        <v>47.449593475646807</v>
      </c>
      <c r="BE39" s="313">
        <v>86.44917321984147</v>
      </c>
      <c r="BF39" s="313"/>
      <c r="BG39" s="320"/>
      <c r="BH39" s="321"/>
      <c r="BI39" s="313">
        <v>4714.57</v>
      </c>
      <c r="BJ39" s="322">
        <v>2399.6366666666668</v>
      </c>
      <c r="BK39" s="320"/>
      <c r="BL39" s="309">
        <v>2.5662897297041121</v>
      </c>
      <c r="BM39" s="310">
        <v>3.1247833333333332</v>
      </c>
      <c r="BN39" s="311">
        <v>2.5668308981422707</v>
      </c>
      <c r="BO39" s="311">
        <v>8.5449999999999998E-2</v>
      </c>
      <c r="BP39" s="311">
        <v>8.5016666666666657E-2</v>
      </c>
      <c r="BQ39" s="311">
        <v>1.9530666666666665</v>
      </c>
      <c r="BR39" s="318">
        <v>1.2173701569491304</v>
      </c>
      <c r="BS39" s="319">
        <v>3485.4799999999996</v>
      </c>
      <c r="BT39" s="313">
        <v>1861.59</v>
      </c>
      <c r="BU39" s="313">
        <v>2074.6799999999998</v>
      </c>
      <c r="BV39" s="313"/>
      <c r="BW39" s="323">
        <v>3.848323163242267</v>
      </c>
      <c r="BX39" s="311">
        <v>2.5693808507502278</v>
      </c>
      <c r="BY39" s="311">
        <v>2.6722163723804986</v>
      </c>
      <c r="BZ39" s="310">
        <v>3.971716666666667</v>
      </c>
      <c r="CA39" s="311">
        <v>2.9009718418008443</v>
      </c>
      <c r="CB39" s="311">
        <v>5.8033333333333333E-2</v>
      </c>
      <c r="CC39" s="311">
        <v>0.11551666666666667</v>
      </c>
      <c r="CD39" s="311">
        <v>1.9494166666666668</v>
      </c>
      <c r="CE39" s="318">
        <v>1.3690986618474494</v>
      </c>
      <c r="CF39" s="319">
        <v>4630.9066666666668</v>
      </c>
      <c r="CG39" s="322">
        <v>2441.1166666666663</v>
      </c>
      <c r="CH39" s="314"/>
      <c r="CI39" s="314"/>
      <c r="CJ39" s="325"/>
      <c r="CK39" s="314"/>
      <c r="CL39" s="314"/>
      <c r="CM39" s="315"/>
      <c r="CN39" s="326"/>
      <c r="CO39" s="327">
        <v>0.15</v>
      </c>
      <c r="CP39" s="328">
        <v>0.41</v>
      </c>
      <c r="CQ39" s="329">
        <v>2.2200000000000002</v>
      </c>
      <c r="CR39" s="328">
        <v>0.85</v>
      </c>
      <c r="CS39" s="329">
        <v>28.59</v>
      </c>
      <c r="CT39" s="330">
        <v>4.6100000000000003</v>
      </c>
      <c r="CU39" s="329">
        <v>1.04</v>
      </c>
      <c r="CV39" s="328">
        <v>0.48</v>
      </c>
      <c r="CW39" s="329">
        <v>13.13</v>
      </c>
      <c r="CX39" s="328">
        <v>2.75</v>
      </c>
      <c r="CY39" s="329">
        <v>0.12</v>
      </c>
      <c r="CZ39" s="328">
        <v>0.09</v>
      </c>
      <c r="DA39" s="329">
        <v>0.52</v>
      </c>
      <c r="DB39" s="328">
        <v>0.22</v>
      </c>
      <c r="DC39" s="329">
        <v>0.4</v>
      </c>
      <c r="DD39" s="328">
        <v>0.09</v>
      </c>
      <c r="DE39" s="329">
        <v>53.84</v>
      </c>
      <c r="DF39" s="331">
        <v>1.95</v>
      </c>
      <c r="DG39" s="332"/>
      <c r="DH39" s="333"/>
      <c r="DK39" s="104" t="s">
        <v>94</v>
      </c>
      <c r="DL39" s="311">
        <v>3.8828135135341455</v>
      </c>
      <c r="DM39" s="311"/>
      <c r="DN39" s="40"/>
    </row>
    <row r="40" spans="1:121" s="341" customFormat="1">
      <c r="A40" s="337" t="s">
        <v>57</v>
      </c>
      <c r="B40" s="958"/>
      <c r="C40" s="958"/>
      <c r="D40" s="337" t="s">
        <v>23</v>
      </c>
      <c r="E40" s="337" t="s">
        <v>57</v>
      </c>
      <c r="F40" s="338">
        <v>1854.97</v>
      </c>
      <c r="G40" s="339">
        <v>25.559999465942301</v>
      </c>
      <c r="H40" s="339">
        <v>27.389999389648398</v>
      </c>
      <c r="I40" s="339">
        <v>36.830001831054602</v>
      </c>
      <c r="J40" s="339">
        <v>3.9144455776196199</v>
      </c>
      <c r="K40" s="339">
        <v>3.6250150000000002E-2</v>
      </c>
      <c r="L40" s="339">
        <v>2.73067084687289</v>
      </c>
      <c r="M40" s="339">
        <v>2.6237802226681302</v>
      </c>
      <c r="N40" s="340">
        <v>1.9736670000000001E-2</v>
      </c>
      <c r="O40" s="303" t="s">
        <v>50</v>
      </c>
      <c r="P40" s="307" t="s">
        <v>103</v>
      </c>
      <c r="Q40" s="94" t="s">
        <v>196</v>
      </c>
      <c r="R40" s="104" t="s">
        <v>94</v>
      </c>
      <c r="S40" s="1014"/>
      <c r="T40" s="309">
        <v>2.5440920866268164</v>
      </c>
      <c r="U40" s="310">
        <v>3.1890333333333336</v>
      </c>
      <c r="V40" s="311">
        <v>2.5040517991268461</v>
      </c>
      <c r="W40" s="311">
        <v>0.16488333333333333</v>
      </c>
      <c r="X40" s="311">
        <v>0.11441666666666667</v>
      </c>
      <c r="Y40" s="311">
        <v>1.9684499999999998</v>
      </c>
      <c r="Z40" s="311">
        <v>1.2737844352097956</v>
      </c>
      <c r="AA40" s="311"/>
      <c r="AB40" s="311"/>
      <c r="AC40" s="311"/>
      <c r="AD40" s="311"/>
      <c r="AE40" s="311"/>
      <c r="AF40" s="312"/>
      <c r="AG40" s="313">
        <v>3558.1766666666667</v>
      </c>
      <c r="AH40" s="313">
        <v>2280.21</v>
      </c>
      <c r="AI40" s="313">
        <v>2357.21</v>
      </c>
      <c r="AJ40" s="313"/>
      <c r="AK40" s="313"/>
      <c r="AL40" s="315"/>
      <c r="AM40" s="316"/>
      <c r="AN40" s="335">
        <v>7.8024587873707736</v>
      </c>
      <c r="AO40" s="311">
        <v>4.9830336758981026</v>
      </c>
      <c r="AP40" s="311">
        <v>2.5374559847740525</v>
      </c>
      <c r="AQ40" s="311">
        <v>2.6705293622181285</v>
      </c>
      <c r="AR40" s="310">
        <v>4.0059500000000003</v>
      </c>
      <c r="AS40" s="311">
        <v>3.4418978879376985</v>
      </c>
      <c r="AT40" s="311">
        <v>0.16398333333333331</v>
      </c>
      <c r="AU40" s="311">
        <v>5.9762499999999996E-2</v>
      </c>
      <c r="AV40" s="311">
        <v>2.5065333333333335</v>
      </c>
      <c r="AW40" s="311">
        <v>1.1638782237088003</v>
      </c>
      <c r="AX40" s="311"/>
      <c r="AY40" s="311"/>
      <c r="AZ40" s="311"/>
      <c r="BA40" s="311"/>
      <c r="BB40" s="311"/>
      <c r="BC40" s="318"/>
      <c r="BD40" s="319">
        <v>47.580626743498925</v>
      </c>
      <c r="BE40" s="313">
        <v>86.687904826170694</v>
      </c>
      <c r="BF40" s="313"/>
      <c r="BG40" s="320"/>
      <c r="BH40" s="321"/>
      <c r="BI40" s="313">
        <v>4505.4533333333338</v>
      </c>
      <c r="BJ40" s="322">
        <v>2477.8533333333335</v>
      </c>
      <c r="BK40" s="320"/>
      <c r="BL40" s="309">
        <v>2.540305382783393</v>
      </c>
      <c r="BM40" s="310">
        <v>3.2238333333333333</v>
      </c>
      <c r="BN40" s="311">
        <v>2.5566935539988629</v>
      </c>
      <c r="BO40" s="311">
        <v>0.15481666666666666</v>
      </c>
      <c r="BP40" s="311">
        <v>9.3300000000000008E-2</v>
      </c>
      <c r="BQ40" s="311">
        <v>2.0452166666666667</v>
      </c>
      <c r="BR40" s="318">
        <v>1.2609384993719772</v>
      </c>
      <c r="BS40" s="319">
        <v>3541.5866666666666</v>
      </c>
      <c r="BT40" s="313">
        <v>2107.91</v>
      </c>
      <c r="BU40" s="313">
        <v>1830.08</v>
      </c>
      <c r="BV40" s="313"/>
      <c r="BW40" s="323">
        <v>4.576376004947404</v>
      </c>
      <c r="BX40" s="311">
        <v>2.5510853432282006</v>
      </c>
      <c r="BY40" s="311">
        <v>2.6734316267012308</v>
      </c>
      <c r="BZ40" s="310">
        <v>3.8686833333333333</v>
      </c>
      <c r="CA40" s="311">
        <v>2.9994740203026296</v>
      </c>
      <c r="CB40" s="311">
        <v>0.19613333333333335</v>
      </c>
      <c r="CC40" s="311">
        <v>0.12026666666666665</v>
      </c>
      <c r="CD40" s="311">
        <v>1.8994500000000001</v>
      </c>
      <c r="CE40" s="318">
        <v>1.2897872450793908</v>
      </c>
      <c r="CF40" s="319">
        <v>4308.03</v>
      </c>
      <c r="CG40" s="322">
        <v>2404.7266666666669</v>
      </c>
      <c r="CH40" s="314"/>
      <c r="CI40" s="314"/>
      <c r="CJ40" s="325"/>
      <c r="CK40" s="314"/>
      <c r="CL40" s="314"/>
      <c r="CM40" s="315"/>
      <c r="CN40" s="326"/>
      <c r="CO40" s="327"/>
      <c r="CP40" s="328"/>
      <c r="CQ40" s="329"/>
      <c r="CR40" s="328"/>
      <c r="CS40" s="329"/>
      <c r="CT40" s="330"/>
      <c r="CU40" s="329"/>
      <c r="CV40" s="328"/>
      <c r="CW40" s="329"/>
      <c r="CX40" s="328"/>
      <c r="CY40" s="329"/>
      <c r="CZ40" s="328"/>
      <c r="DA40" s="329"/>
      <c r="DB40" s="328"/>
      <c r="DC40" s="329"/>
      <c r="DD40" s="328"/>
      <c r="DE40" s="329"/>
      <c r="DF40" s="331"/>
      <c r="DH40" s="342"/>
      <c r="DK40" s="104" t="s">
        <v>94</v>
      </c>
      <c r="DL40" s="311">
        <v>4.9830336758981026</v>
      </c>
      <c r="DM40" s="311"/>
      <c r="DN40" s="40"/>
    </row>
    <row r="41" spans="1:121" s="334" customFormat="1">
      <c r="A41" s="303" t="s">
        <v>58</v>
      </c>
      <c r="B41" s="958"/>
      <c r="C41" s="958"/>
      <c r="D41" s="303" t="s">
        <v>23</v>
      </c>
      <c r="E41" s="303" t="s">
        <v>58</v>
      </c>
      <c r="F41" s="304">
        <v>1855.34</v>
      </c>
      <c r="G41" s="305">
        <v>25.659999847412099</v>
      </c>
      <c r="H41" s="305">
        <v>27.420000076293899</v>
      </c>
      <c r="I41" s="305">
        <v>33.029998779296797</v>
      </c>
      <c r="J41" s="305">
        <v>12.7739139239893</v>
      </c>
      <c r="K41" s="305">
        <v>0.26271499999999998</v>
      </c>
      <c r="L41" s="305">
        <v>2.6752663882580601</v>
      </c>
      <c r="M41" s="305">
        <v>2.3335301625845499</v>
      </c>
      <c r="N41" s="306">
        <v>0.14724499999999999</v>
      </c>
      <c r="O41" s="303" t="s">
        <v>51</v>
      </c>
      <c r="P41" s="307" t="s">
        <v>107</v>
      </c>
      <c r="Q41" s="94" t="s">
        <v>178</v>
      </c>
      <c r="R41" s="104" t="s">
        <v>94</v>
      </c>
      <c r="S41" s="1014"/>
      <c r="T41" s="309">
        <v>2.5255543397699234</v>
      </c>
      <c r="U41" s="310">
        <v>3.0880999999999998</v>
      </c>
      <c r="V41" s="311">
        <v>2.6971706504410617</v>
      </c>
      <c r="W41" s="311">
        <v>7.2999999999999995E-2</v>
      </c>
      <c r="X41" s="311">
        <v>6.1566666666666672E-2</v>
      </c>
      <c r="Y41" s="311">
        <v>2.0797333333333334</v>
      </c>
      <c r="Z41" s="311">
        <v>1.144955407092985</v>
      </c>
      <c r="AA41" s="311"/>
      <c r="AB41" s="311"/>
      <c r="AC41" s="311"/>
      <c r="AD41" s="311"/>
      <c r="AE41" s="311"/>
      <c r="AF41" s="312"/>
      <c r="AG41" s="313">
        <v>4035.1733333333336</v>
      </c>
      <c r="AH41" s="313">
        <v>2334.91</v>
      </c>
      <c r="AI41" s="313">
        <v>2687.94</v>
      </c>
      <c r="AJ41" s="313"/>
      <c r="AK41" s="313"/>
      <c r="AL41" s="315"/>
      <c r="AM41" s="316"/>
      <c r="AN41" s="335">
        <v>9.557143909807678</v>
      </c>
      <c r="AO41" s="311">
        <v>5.7395725725505722</v>
      </c>
      <c r="AP41" s="311">
        <v>2.520061282500706</v>
      </c>
      <c r="AQ41" s="311">
        <v>2.6735092883387912</v>
      </c>
      <c r="AR41" s="310">
        <v>4.0598833333333335</v>
      </c>
      <c r="AS41" s="311">
        <v>3.6158382353625371</v>
      </c>
      <c r="AT41" s="311">
        <v>4.6383333333333332E-2</v>
      </c>
      <c r="AU41" s="311">
        <v>4.7016666666666665E-2</v>
      </c>
      <c r="AV41" s="311">
        <v>2.3865500000000002</v>
      </c>
      <c r="AW41" s="311">
        <v>1.1228055762086036</v>
      </c>
      <c r="AX41" s="311"/>
      <c r="AY41" s="311"/>
      <c r="AZ41" s="311"/>
      <c r="BA41" s="311"/>
      <c r="BB41" s="311"/>
      <c r="BC41" s="312"/>
      <c r="BD41" s="319">
        <v>37.044228182021996</v>
      </c>
      <c r="BE41" s="313">
        <v>67.491471777236313</v>
      </c>
      <c r="BF41" s="313"/>
      <c r="BG41" s="320"/>
      <c r="BH41" s="321"/>
      <c r="BI41" s="313">
        <v>4572.54</v>
      </c>
      <c r="BJ41" s="322">
        <v>2503.9466666666667</v>
      </c>
      <c r="BK41" s="320"/>
      <c r="BL41" s="309">
        <v>2.5212560572165064</v>
      </c>
      <c r="BM41" s="310">
        <v>3.0330833333333329</v>
      </c>
      <c r="BN41" s="311">
        <v>2.6548403806174496</v>
      </c>
      <c r="BO41" s="311">
        <v>6.7733333333333326E-2</v>
      </c>
      <c r="BP41" s="311">
        <v>5.1799999999999999E-2</v>
      </c>
      <c r="BQ41" s="311">
        <v>1.9747333333333332</v>
      </c>
      <c r="BR41" s="318">
        <v>1.1424729544862178</v>
      </c>
      <c r="BS41" s="319">
        <v>3803.89</v>
      </c>
      <c r="BT41" s="313">
        <v>2235.6999999999998</v>
      </c>
      <c r="BU41" s="313">
        <v>2465.1999999999998</v>
      </c>
      <c r="BV41" s="313"/>
      <c r="BW41" s="323">
        <v>5.7028985507246244</v>
      </c>
      <c r="BX41" s="311">
        <v>2.5220256098249583</v>
      </c>
      <c r="BY41" s="311">
        <v>2.6745526331810048</v>
      </c>
      <c r="BZ41" s="310">
        <v>3.9169666666666667</v>
      </c>
      <c r="CA41" s="311">
        <v>3.2036519143214566</v>
      </c>
      <c r="CB41" s="311">
        <v>8.4750000000000006E-2</v>
      </c>
      <c r="CC41" s="311">
        <v>5.9633333333333337E-2</v>
      </c>
      <c r="CD41" s="311">
        <v>1.9696833333333332</v>
      </c>
      <c r="CE41" s="318">
        <v>1.2226567590431536</v>
      </c>
      <c r="CF41" s="319">
        <v>4350.1966666666667</v>
      </c>
      <c r="CG41" s="322">
        <v>2356.2599999999998</v>
      </c>
      <c r="CH41" s="314"/>
      <c r="CI41" s="314"/>
      <c r="CJ41" s="325"/>
      <c r="CK41" s="314"/>
      <c r="CL41" s="314"/>
      <c r="CM41" s="315"/>
      <c r="CN41" s="326"/>
      <c r="CO41" s="327"/>
      <c r="CP41" s="328"/>
      <c r="CQ41" s="329"/>
      <c r="CR41" s="328"/>
      <c r="CS41" s="329"/>
      <c r="CT41" s="330"/>
      <c r="CU41" s="329"/>
      <c r="CV41" s="328"/>
      <c r="CW41" s="329"/>
      <c r="CX41" s="328"/>
      <c r="CY41" s="329"/>
      <c r="CZ41" s="328"/>
      <c r="DA41" s="329"/>
      <c r="DB41" s="328"/>
      <c r="DC41" s="329"/>
      <c r="DD41" s="328"/>
      <c r="DE41" s="329"/>
      <c r="DF41" s="331"/>
      <c r="DG41" s="332"/>
      <c r="DH41" s="333"/>
      <c r="DK41" s="104" t="s">
        <v>94</v>
      </c>
      <c r="DL41" s="311">
        <v>5.7395725725505722</v>
      </c>
      <c r="DM41" s="311"/>
      <c r="DN41" s="40"/>
    </row>
    <row r="42" spans="1:121" s="334" customFormat="1">
      <c r="A42" s="303" t="s">
        <v>59</v>
      </c>
      <c r="B42" s="958"/>
      <c r="C42" s="958"/>
      <c r="D42" s="303" t="s">
        <v>23</v>
      </c>
      <c r="E42" s="303" t="s">
        <v>59</v>
      </c>
      <c r="F42" s="304">
        <v>1855.5</v>
      </c>
      <c r="G42" s="305">
        <v>25.610000610351499</v>
      </c>
      <c r="H42" s="305">
        <v>26.860000610351499</v>
      </c>
      <c r="I42" s="305">
        <v>32.069999694824197</v>
      </c>
      <c r="J42" s="305">
        <v>12.8677572691939</v>
      </c>
      <c r="K42" s="305">
        <v>0.36477199999999999</v>
      </c>
      <c r="L42" s="305">
        <v>2.66488712246634</v>
      </c>
      <c r="M42" s="305">
        <v>2.32197591604936</v>
      </c>
      <c r="N42" s="306">
        <v>0.22090650000000001</v>
      </c>
      <c r="O42" s="303" t="s">
        <v>64</v>
      </c>
      <c r="P42" s="307" t="s">
        <v>113</v>
      </c>
      <c r="Q42" s="94" t="s">
        <v>198</v>
      </c>
      <c r="R42" s="104" t="s">
        <v>94</v>
      </c>
      <c r="S42" s="1014"/>
      <c r="T42" s="309">
        <v>2.4540982209105646</v>
      </c>
      <c r="U42" s="310">
        <v>2.899116666666667</v>
      </c>
      <c r="V42" s="311">
        <v>3.1448170913639251</v>
      </c>
      <c r="W42" s="311">
        <v>5.2216666666666661E-2</v>
      </c>
      <c r="X42" s="311">
        <v>4.9666666666666665E-2</v>
      </c>
      <c r="Y42" s="311">
        <v>2.1276666666666668</v>
      </c>
      <c r="Z42" s="311">
        <v>0.92186658083769557</v>
      </c>
      <c r="AA42" s="311">
        <v>3.0519489000000002</v>
      </c>
      <c r="AB42" s="311">
        <v>2.8302603999999998</v>
      </c>
      <c r="AC42" s="311">
        <f>AA42</f>
        <v>3.0519489000000002</v>
      </c>
      <c r="AD42" s="311">
        <f>AB42^2/AA42</f>
        <v>2.6246749845019224</v>
      </c>
      <c r="AE42" s="311">
        <f>AC42/AD42</f>
        <v>1.1627911714863852</v>
      </c>
      <c r="AF42" s="312">
        <v>53.541666666666998</v>
      </c>
      <c r="AG42" s="313">
        <v>3276.7233333333334</v>
      </c>
      <c r="AH42" s="313">
        <v>2130.56</v>
      </c>
      <c r="AI42" s="313">
        <v>2163.75</v>
      </c>
      <c r="AJ42" s="313">
        <v>1814.99</v>
      </c>
      <c r="AK42" s="313">
        <v>2261.9750000000004</v>
      </c>
      <c r="AL42" s="315">
        <f>(AK42^2-AJ42^2)/(2*AJ42^2)</f>
        <v>0.27659954641786028</v>
      </c>
      <c r="AM42" s="316"/>
      <c r="AN42" s="317">
        <v>14.651574106827026</v>
      </c>
      <c r="AO42" s="316">
        <v>8.5219093683422393</v>
      </c>
      <c r="AP42" s="316">
        <v>2.4536549052206782</v>
      </c>
      <c r="AQ42" s="316">
        <v>2.6905838305689449</v>
      </c>
      <c r="AR42" s="310">
        <v>4.3787833333333328</v>
      </c>
      <c r="AS42" s="311">
        <v>3.9730447118745587</v>
      </c>
      <c r="AT42" s="311">
        <v>6.2899999999999998E-2</v>
      </c>
      <c r="AU42" s="311">
        <v>5.2216666666666661E-2</v>
      </c>
      <c r="AV42" s="311">
        <v>2.6178333333333335</v>
      </c>
      <c r="AW42" s="311">
        <v>1.1021228430292038</v>
      </c>
      <c r="AX42" s="311"/>
      <c r="AY42" s="311"/>
      <c r="AZ42" s="343"/>
      <c r="BA42" s="311"/>
      <c r="BB42" s="311"/>
      <c r="BC42" s="312"/>
      <c r="BD42" s="319">
        <v>16.425011681540134</v>
      </c>
      <c r="BE42" s="313">
        <v>29.924991469613996</v>
      </c>
      <c r="BF42" s="313"/>
      <c r="BG42" s="320"/>
      <c r="BH42" s="321"/>
      <c r="BI42" s="313">
        <v>3478.2566666666667</v>
      </c>
      <c r="BJ42" s="322">
        <v>1870.3666666666668</v>
      </c>
      <c r="BK42" s="320"/>
      <c r="BL42" s="309">
        <v>2.4483243549758735</v>
      </c>
      <c r="BM42" s="310">
        <v>2.51145</v>
      </c>
      <c r="BN42" s="311">
        <v>2.6091148009892464</v>
      </c>
      <c r="BO42" s="311">
        <v>2.6716666666666666E-2</v>
      </c>
      <c r="BP42" s="311">
        <v>4.7116666666666668E-2</v>
      </c>
      <c r="BQ42" s="311">
        <v>2.1078999999999999</v>
      </c>
      <c r="BR42" s="318">
        <v>0.96256784065146661</v>
      </c>
      <c r="BS42" s="319">
        <v>2827.0666666666671</v>
      </c>
      <c r="BT42" s="313">
        <v>1963.6</v>
      </c>
      <c r="BU42" s="313">
        <v>1511.32</v>
      </c>
      <c r="BV42" s="313"/>
      <c r="BW42" s="323">
        <v>9.6242188134079907</v>
      </c>
      <c r="BX42" s="311">
        <v>2.4458347212076941</v>
      </c>
      <c r="BY42" s="311">
        <v>2.7062944177024204</v>
      </c>
      <c r="BZ42" s="310">
        <v>3.6229499999999994</v>
      </c>
      <c r="CA42" s="311">
        <v>3.2299293779930722</v>
      </c>
      <c r="CB42" s="311">
        <v>9.6466666666666659E-2</v>
      </c>
      <c r="CC42" s="311">
        <v>0.12304999999999999</v>
      </c>
      <c r="CD42" s="311">
        <v>2.2057666666666664</v>
      </c>
      <c r="CE42" s="318">
        <v>1.1216808716267139</v>
      </c>
      <c r="CF42" s="319">
        <v>3167</v>
      </c>
      <c r="CG42" s="322">
        <v>1854.2699999999998</v>
      </c>
      <c r="CH42" s="324">
        <v>1723.63</v>
      </c>
      <c r="CI42" s="324">
        <v>1998.77</v>
      </c>
      <c r="CJ42" s="325">
        <f>(CI42^2-CH42^2)/(2*CH42^2)</f>
        <v>0.17236881181937946</v>
      </c>
      <c r="CK42" s="314"/>
      <c r="CL42" s="314"/>
      <c r="CM42" s="315"/>
      <c r="CN42" s="326"/>
      <c r="CO42" s="327">
        <v>0</v>
      </c>
      <c r="CP42" s="328">
        <v>0</v>
      </c>
      <c r="CQ42" s="329">
        <v>4.34</v>
      </c>
      <c r="CR42" s="328">
        <v>0.77</v>
      </c>
      <c r="CS42" s="329">
        <v>40.71</v>
      </c>
      <c r="CT42" s="330">
        <v>1.75</v>
      </c>
      <c r="CU42" s="329">
        <v>1.57</v>
      </c>
      <c r="CV42" s="328">
        <v>0.23</v>
      </c>
      <c r="CW42" s="329">
        <v>7.0000000000000007E-2</v>
      </c>
      <c r="CX42" s="328">
        <v>0.05</v>
      </c>
      <c r="CY42" s="329">
        <v>0.09</v>
      </c>
      <c r="CZ42" s="328">
        <v>0.03</v>
      </c>
      <c r="DA42" s="329">
        <v>1.39</v>
      </c>
      <c r="DB42" s="328">
        <v>0.5</v>
      </c>
      <c r="DC42" s="329">
        <v>0.24</v>
      </c>
      <c r="DD42" s="328">
        <v>0.09</v>
      </c>
      <c r="DE42" s="329">
        <v>51.58</v>
      </c>
      <c r="DF42" s="331">
        <v>0.93</v>
      </c>
      <c r="DG42" s="332"/>
      <c r="DH42" s="333"/>
      <c r="DK42" s="104" t="s">
        <v>94</v>
      </c>
      <c r="DL42" s="316">
        <v>8.5219093683422393</v>
      </c>
      <c r="DM42" s="316"/>
      <c r="DN42" s="40"/>
    </row>
    <row r="43" spans="1:121" s="334" customFormat="1">
      <c r="A43" s="303" t="s">
        <v>60</v>
      </c>
      <c r="B43" s="958"/>
      <c r="C43" s="958"/>
      <c r="D43" s="303" t="s">
        <v>23</v>
      </c>
      <c r="E43" s="303" t="s">
        <v>60</v>
      </c>
      <c r="F43" s="304">
        <v>1855.68</v>
      </c>
      <c r="G43" s="305">
        <v>25.7000007629394</v>
      </c>
      <c r="H43" s="305">
        <v>26.829999923706001</v>
      </c>
      <c r="I43" s="305">
        <v>32.470001220703097</v>
      </c>
      <c r="J43" s="305">
        <v>11.6471805644585</v>
      </c>
      <c r="K43" s="305">
        <v>0.2327129</v>
      </c>
      <c r="L43" s="305">
        <v>2.6453077566532999</v>
      </c>
      <c r="M43" s="305">
        <v>2.3372039857502598</v>
      </c>
      <c r="N43" s="306">
        <v>0.13828009999999999</v>
      </c>
      <c r="O43" s="303" t="s">
        <v>74</v>
      </c>
      <c r="P43" s="307" t="s">
        <v>115</v>
      </c>
      <c r="Q43" s="94" t="s">
        <v>200</v>
      </c>
      <c r="R43" s="104" t="s">
        <v>94</v>
      </c>
      <c r="S43" s="1014"/>
      <c r="T43" s="309">
        <v>2.4761778862392414</v>
      </c>
      <c r="U43" s="310">
        <v>3.0752833333333331</v>
      </c>
      <c r="V43" s="311">
        <v>2.6185025203831085</v>
      </c>
      <c r="W43" s="311">
        <v>9.4400000000000012E-2</v>
      </c>
      <c r="X43" s="311">
        <v>5.8966666666666667E-2</v>
      </c>
      <c r="Y43" s="311">
        <v>1.8686749999999999</v>
      </c>
      <c r="Z43" s="311">
        <v>1.17461275369046</v>
      </c>
      <c r="AA43" s="311">
        <v>3.0634505999999999</v>
      </c>
      <c r="AB43" s="311">
        <v>2.7894678000000002</v>
      </c>
      <c r="AC43" s="311">
        <f>AA43</f>
        <v>3.0634505999999999</v>
      </c>
      <c r="AD43" s="311">
        <f>AB43^2/AA43</f>
        <v>2.5399889285751307</v>
      </c>
      <c r="AE43" s="311">
        <f>AC43/AD43</f>
        <v>1.2060881705175455</v>
      </c>
      <c r="AF43" s="312">
        <v>2.5833333333333002</v>
      </c>
      <c r="AG43" s="313">
        <v>3213.5466666666666</v>
      </c>
      <c r="AH43" s="313">
        <v>1820.99</v>
      </c>
      <c r="AI43" s="313">
        <v>2259.1999999999998</v>
      </c>
      <c r="AJ43" s="313">
        <v>1730.42</v>
      </c>
      <c r="AK43" s="313">
        <v>2259.04</v>
      </c>
      <c r="AL43" s="315">
        <f>(AK43^2-AJ43^2)/(2*AJ43^2)</f>
        <v>0.35214753906826146</v>
      </c>
      <c r="AM43" s="316"/>
      <c r="AN43" s="317">
        <v>12.945007771445491</v>
      </c>
      <c r="AO43" s="316">
        <v>8.4990001176332619</v>
      </c>
      <c r="AP43" s="316">
        <v>2.4699811700353589</v>
      </c>
      <c r="AQ43" s="316">
        <v>2.699403474509301</v>
      </c>
      <c r="AR43" s="310">
        <v>4.1823375</v>
      </c>
      <c r="AS43" s="311">
        <v>3.5932820597109276</v>
      </c>
      <c r="AT43" s="311">
        <v>9.4612500000000002E-2</v>
      </c>
      <c r="AU43" s="311">
        <v>7.3552499999999993E-2</v>
      </c>
      <c r="AV43" s="311">
        <v>2.3674750000000002</v>
      </c>
      <c r="AW43" s="311">
        <v>1.1639324245913667</v>
      </c>
      <c r="AX43" s="311">
        <v>4.0768190999999998</v>
      </c>
      <c r="AY43" s="311">
        <v>3.7179492000000001</v>
      </c>
      <c r="AZ43" s="343">
        <f>AX43</f>
        <v>4.0768190999999998</v>
      </c>
      <c r="BA43" s="311">
        <f>(AY43^2)/AX43</f>
        <v>3.3906695182478517</v>
      </c>
      <c r="BB43" s="311">
        <f>AZ43/BA43</f>
        <v>1.2023640399217439</v>
      </c>
      <c r="BC43" s="312">
        <v>-3.4166666666669698</v>
      </c>
      <c r="BD43" s="319">
        <v>25.999761863177724</v>
      </c>
      <c r="BE43" s="313">
        <v>47.369381955570915</v>
      </c>
      <c r="BF43" s="313"/>
      <c r="BG43" s="320"/>
      <c r="BH43" s="321"/>
      <c r="BI43" s="313">
        <v>3805.78</v>
      </c>
      <c r="BJ43" s="322">
        <v>1994.8066666666666</v>
      </c>
      <c r="BK43" s="320"/>
      <c r="BL43" s="309">
        <v>2.4734094702119385</v>
      </c>
      <c r="BM43" s="310">
        <v>3.1053499999999996</v>
      </c>
      <c r="BN43" s="311">
        <v>2.5788828988680819</v>
      </c>
      <c r="BO43" s="311">
        <v>8.3566666666666678E-2</v>
      </c>
      <c r="BP43" s="311">
        <v>5.6983333333333344E-2</v>
      </c>
      <c r="BQ43" s="311">
        <v>1.8201499999999999</v>
      </c>
      <c r="BR43" s="318">
        <v>1.2041454078287128</v>
      </c>
      <c r="BS43" s="319">
        <v>3127.9666666666667</v>
      </c>
      <c r="BT43" s="313">
        <v>1681</v>
      </c>
      <c r="BU43" s="313">
        <v>2130.8000000000002</v>
      </c>
      <c r="BV43" s="313"/>
      <c r="BW43" s="323">
        <v>8.397549816614351</v>
      </c>
      <c r="BX43" s="311">
        <v>2.4765102487994861</v>
      </c>
      <c r="BY43" s="311">
        <v>2.7035414924399719</v>
      </c>
      <c r="BZ43" s="310">
        <v>4.0154833333333331</v>
      </c>
      <c r="CA43" s="311">
        <v>3.1956693067252182</v>
      </c>
      <c r="CB43" s="311">
        <v>0.10695</v>
      </c>
      <c r="CC43" s="311">
        <v>0.10743333333333334</v>
      </c>
      <c r="CD43" s="311">
        <v>2.0069166666666667</v>
      </c>
      <c r="CE43" s="318">
        <v>1.2565390683206281</v>
      </c>
      <c r="CF43" s="319">
        <v>3562.8466666666664</v>
      </c>
      <c r="CG43" s="322">
        <v>1913.1899999999998</v>
      </c>
      <c r="CH43" s="324">
        <v>2070.91</v>
      </c>
      <c r="CI43" s="324">
        <v>2248.5300000000002</v>
      </c>
      <c r="CJ43" s="325">
        <f>(CI43^2-CH43^2)/(2*CH43^2)</f>
        <v>8.9447223706075898E-2</v>
      </c>
      <c r="CK43" s="314"/>
      <c r="CL43" s="314"/>
      <c r="CM43" s="315"/>
      <c r="CN43" s="326"/>
      <c r="CO43" s="327"/>
      <c r="CP43" s="328"/>
      <c r="CQ43" s="329"/>
      <c r="CR43" s="328"/>
      <c r="CS43" s="329"/>
      <c r="CT43" s="330"/>
      <c r="CU43" s="329"/>
      <c r="CV43" s="328"/>
      <c r="CW43" s="329"/>
      <c r="CX43" s="328"/>
      <c r="CY43" s="329"/>
      <c r="CZ43" s="328"/>
      <c r="DA43" s="329"/>
      <c r="DB43" s="328"/>
      <c r="DC43" s="329"/>
      <c r="DD43" s="328"/>
      <c r="DE43" s="329"/>
      <c r="DF43" s="331"/>
      <c r="DG43" s="332"/>
      <c r="DH43" s="333"/>
      <c r="DK43" s="104" t="s">
        <v>94</v>
      </c>
      <c r="DL43" s="316">
        <v>8.4990001176332619</v>
      </c>
      <c r="DM43" s="316"/>
      <c r="DN43" s="40"/>
    </row>
    <row r="44" spans="1:121" s="334" customFormat="1">
      <c r="A44" s="303" t="s">
        <v>61</v>
      </c>
      <c r="B44" s="958"/>
      <c r="C44" s="958"/>
      <c r="D44" s="303" t="s">
        <v>23</v>
      </c>
      <c r="E44" s="303" t="s">
        <v>61</v>
      </c>
      <c r="F44" s="304">
        <v>1856.03</v>
      </c>
      <c r="G44" s="305">
        <v>25.520000457763601</v>
      </c>
      <c r="H44" s="305">
        <v>27.620000839233398</v>
      </c>
      <c r="I44" s="305">
        <v>32.119998931884702</v>
      </c>
      <c r="J44" s="305">
        <v>14.9095919371753</v>
      </c>
      <c r="K44" s="305">
        <v>0.43152679999999999</v>
      </c>
      <c r="L44" s="305">
        <v>2.6763789975520398</v>
      </c>
      <c r="M44" s="305">
        <v>2.27734181032476</v>
      </c>
      <c r="N44" s="306">
        <v>0.26300040000000002</v>
      </c>
      <c r="O44" s="303" t="s">
        <v>75</v>
      </c>
      <c r="P44" s="307" t="s">
        <v>115</v>
      </c>
      <c r="Q44" s="94" t="s">
        <v>179</v>
      </c>
      <c r="R44" s="104" t="s">
        <v>94</v>
      </c>
      <c r="S44" s="1014"/>
      <c r="T44" s="309">
        <v>2.4604369354036595</v>
      </c>
      <c r="U44" s="310">
        <v>3.0248166666666667</v>
      </c>
      <c r="V44" s="311">
        <v>2.5537353039645381</v>
      </c>
      <c r="W44" s="311">
        <v>0.10111666666666666</v>
      </c>
      <c r="X44" s="311">
        <v>0.10441666666666666</v>
      </c>
      <c r="Y44" s="311">
        <v>1.9675</v>
      </c>
      <c r="Z44" s="311">
        <v>1.187910158948168</v>
      </c>
      <c r="AA44" s="311">
        <v>3.023361</v>
      </c>
      <c r="AB44" s="311">
        <v>2.7067435999999998</v>
      </c>
      <c r="AC44" s="311">
        <f>AA44</f>
        <v>3.023361</v>
      </c>
      <c r="AD44" s="311">
        <f>AB44^2/AA44</f>
        <v>2.4232835298665818</v>
      </c>
      <c r="AE44" s="311">
        <f>AC44/AD44</f>
        <v>1.2476299049358275</v>
      </c>
      <c r="AF44" s="312">
        <v>-19.2083333333333</v>
      </c>
      <c r="AG44" s="313">
        <v>3065.3066666666668</v>
      </c>
      <c r="AH44" s="313">
        <v>1614.24</v>
      </c>
      <c r="AI44" s="313">
        <v>1970.75</v>
      </c>
      <c r="AJ44" s="314">
        <v>1546.94</v>
      </c>
      <c r="AK44" s="314">
        <v>2089.9899999999998</v>
      </c>
      <c r="AL44" s="315">
        <f>(AK44^2-AJ44^2)/(2*AJ44^2)</f>
        <v>0.41266518048716611</v>
      </c>
      <c r="AM44" s="316"/>
      <c r="AN44" s="317">
        <v>12.796635626314206</v>
      </c>
      <c r="AO44" s="311">
        <v>8.4276832827065125</v>
      </c>
      <c r="AP44" s="311">
        <v>2.455253368888437</v>
      </c>
      <c r="AQ44" s="311">
        <v>2.6812179236093971</v>
      </c>
      <c r="AR44" s="310">
        <v>4.3913666666666664</v>
      </c>
      <c r="AS44" s="311">
        <v>3.3099391039995143</v>
      </c>
      <c r="AT44" s="311">
        <v>0.13298333333333334</v>
      </c>
      <c r="AU44" s="311">
        <v>9.7583333333333327E-2</v>
      </c>
      <c r="AV44" s="311">
        <v>2.2593666666666667</v>
      </c>
      <c r="AW44" s="311">
        <v>1.3267212866123204</v>
      </c>
      <c r="AX44" s="311">
        <v>4.1640063999999999</v>
      </c>
      <c r="AY44" s="311">
        <v>3.6788034000000001</v>
      </c>
      <c r="AZ44" s="343">
        <f>AX44</f>
        <v>4.1640063999999999</v>
      </c>
      <c r="BA44" s="311">
        <f>(AY44^2)/AX44</f>
        <v>3.2501377653625991</v>
      </c>
      <c r="BB44" s="311">
        <f>AZ44/BA44</f>
        <v>1.2811784301504665</v>
      </c>
      <c r="BC44" s="312">
        <v>13.0833333333333</v>
      </c>
      <c r="BD44" s="319">
        <v>22.31600135355426</v>
      </c>
      <c r="BE44" s="313">
        <v>40.657879768301456</v>
      </c>
      <c r="BF44" s="313"/>
      <c r="BG44" s="320"/>
      <c r="BH44" s="321"/>
      <c r="BI44" s="313">
        <v>3755.8566666666666</v>
      </c>
      <c r="BJ44" s="322">
        <v>1952.1599999999999</v>
      </c>
      <c r="BK44" s="320"/>
      <c r="BL44" s="309">
        <v>2.4478904319894985</v>
      </c>
      <c r="BM44" s="310">
        <v>3.0375500000000004</v>
      </c>
      <c r="BN44" s="311">
        <v>2.5340929632845546</v>
      </c>
      <c r="BO44" s="311">
        <v>9.5233333333333337E-2</v>
      </c>
      <c r="BP44" s="311">
        <v>0.13908333333333334</v>
      </c>
      <c r="BQ44" s="311">
        <v>1.8690166666666665</v>
      </c>
      <c r="BR44" s="318">
        <v>1.1986734677890001</v>
      </c>
      <c r="BS44" s="319">
        <v>2970.3566666666666</v>
      </c>
      <c r="BT44" s="313">
        <v>1537.07</v>
      </c>
      <c r="BU44" s="313">
        <v>1992.23</v>
      </c>
      <c r="BV44" s="313"/>
      <c r="BW44" s="323">
        <v>8.1773119273119192</v>
      </c>
      <c r="BX44" s="311">
        <v>2.4661010654885653</v>
      </c>
      <c r="BY44" s="311">
        <v>2.6857208357223938</v>
      </c>
      <c r="BZ44" s="310">
        <v>3.8150333333333335</v>
      </c>
      <c r="CA44" s="311">
        <v>3.2732983827139992</v>
      </c>
      <c r="CB44" s="311">
        <v>9.9650000000000016E-2</v>
      </c>
      <c r="CC44" s="311">
        <v>7.5333333333333335E-2</v>
      </c>
      <c r="CD44" s="311">
        <v>1.9494666666666667</v>
      </c>
      <c r="CE44" s="318">
        <v>1.1655012428687188</v>
      </c>
      <c r="CF44" s="319">
        <v>3707.03</v>
      </c>
      <c r="CG44" s="322">
        <v>1991.5200000000002</v>
      </c>
      <c r="CH44" s="324">
        <v>1918.83</v>
      </c>
      <c r="CI44" s="324">
        <v>2158.46</v>
      </c>
      <c r="CJ44" s="325">
        <f>(CI44^2-CH44^2)/(2*CH44^2)</f>
        <v>0.13268132334311325</v>
      </c>
      <c r="CK44" s="314">
        <v>1683.0299089726916</v>
      </c>
      <c r="CL44" s="314">
        <v>1975.9541984732823</v>
      </c>
      <c r="CM44" s="315">
        <f>(CL44^2-CK44^2)/(2*CK44^2)</f>
        <v>0.18919177204125645</v>
      </c>
      <c r="CN44" s="326"/>
      <c r="CO44" s="327"/>
      <c r="CP44" s="328"/>
      <c r="CQ44" s="329"/>
      <c r="CR44" s="328"/>
      <c r="CS44" s="329"/>
      <c r="CT44" s="330"/>
      <c r="CU44" s="329"/>
      <c r="CV44" s="328"/>
      <c r="CW44" s="329"/>
      <c r="CX44" s="328"/>
      <c r="CY44" s="329"/>
      <c r="CZ44" s="328"/>
      <c r="DA44" s="329"/>
      <c r="DB44" s="328"/>
      <c r="DC44" s="329"/>
      <c r="DD44" s="328"/>
      <c r="DE44" s="329"/>
      <c r="DF44" s="331"/>
      <c r="DG44" s="332"/>
      <c r="DH44" s="333"/>
      <c r="DK44" s="104" t="s">
        <v>94</v>
      </c>
      <c r="DL44" s="311">
        <v>8.4276832827065125</v>
      </c>
      <c r="DM44" s="311"/>
      <c r="DN44" s="40"/>
    </row>
    <row r="45" spans="1:121" s="334" customFormat="1">
      <c r="A45" s="303" t="s">
        <v>62</v>
      </c>
      <c r="B45" s="958"/>
      <c r="C45" s="958"/>
      <c r="D45" s="303" t="s">
        <v>23</v>
      </c>
      <c r="E45" s="303" t="s">
        <v>62</v>
      </c>
      <c r="F45" s="304">
        <v>1856.26</v>
      </c>
      <c r="G45" s="305">
        <v>25.530000686645501</v>
      </c>
      <c r="H45" s="305">
        <v>27.120000839233398</v>
      </c>
      <c r="I45" s="305">
        <v>31.889999389648398</v>
      </c>
      <c r="J45" s="305">
        <v>14.0116010892578</v>
      </c>
      <c r="K45" s="305">
        <v>0.39127489999999998</v>
      </c>
      <c r="L45" s="305">
        <v>2.6759834108330498</v>
      </c>
      <c r="M45" s="305">
        <v>2.3010352900924098</v>
      </c>
      <c r="N45" s="306">
        <v>0.23552419999999999</v>
      </c>
      <c r="O45" s="303" t="s">
        <v>76</v>
      </c>
      <c r="P45" s="307" t="s">
        <v>115</v>
      </c>
      <c r="Q45" s="94" t="s">
        <v>200</v>
      </c>
      <c r="R45" s="104" t="s">
        <v>94</v>
      </c>
      <c r="S45" s="1014"/>
      <c r="T45" s="309">
        <v>2.465938013938247</v>
      </c>
      <c r="U45" s="310">
        <v>2.9003499999999995</v>
      </c>
      <c r="V45" s="311">
        <v>2.6527339396104281</v>
      </c>
      <c r="W45" s="311">
        <v>7.6408333333333342E-2</v>
      </c>
      <c r="X45" s="311">
        <v>6.561666666666667E-2</v>
      </c>
      <c r="Y45" s="311">
        <v>1.8868583333333333</v>
      </c>
      <c r="Z45" s="311">
        <v>1.0934603147916637</v>
      </c>
      <c r="AA45" s="311">
        <v>2.9143327999999999</v>
      </c>
      <c r="AB45" s="311">
        <v>2.7265628</v>
      </c>
      <c r="AC45" s="311">
        <f>AA45</f>
        <v>2.9143327999999999</v>
      </c>
      <c r="AD45" s="311">
        <f>AB45^2/AA45</f>
        <v>2.5508907913138268</v>
      </c>
      <c r="AE45" s="311">
        <f>AC45/AD45</f>
        <v>1.142476506608495</v>
      </c>
      <c r="AF45" s="312">
        <v>14.333333333333002</v>
      </c>
      <c r="AG45" s="313">
        <v>2996.7366666666671</v>
      </c>
      <c r="AH45" s="313">
        <v>1997.82</v>
      </c>
      <c r="AI45" s="313">
        <v>2090.64</v>
      </c>
      <c r="AJ45" s="313">
        <v>1620.77</v>
      </c>
      <c r="AK45" s="314">
        <v>2090.8450000000003</v>
      </c>
      <c r="AL45" s="315">
        <f>(AK45^2-AJ45^2)/(2*AJ45^2)</f>
        <v>0.3320911494688169</v>
      </c>
      <c r="AM45" s="316"/>
      <c r="AN45" s="317">
        <v>13.029057610498231</v>
      </c>
      <c r="AO45" s="311">
        <v>8.2785016987055524</v>
      </c>
      <c r="AP45" s="311">
        <v>2.4627454325241334</v>
      </c>
      <c r="AQ45" s="311">
        <v>2.6850252973782669</v>
      </c>
      <c r="AR45" s="310">
        <v>4.4233333333333329</v>
      </c>
      <c r="AS45" s="311">
        <v>3.8541896912835978</v>
      </c>
      <c r="AT45" s="311">
        <v>5.8899999999999994E-2</v>
      </c>
      <c r="AU45" s="311">
        <v>4.7133333333333333E-2</v>
      </c>
      <c r="AV45" s="311">
        <v>2.5814666666666666</v>
      </c>
      <c r="AW45" s="311">
        <v>1.1476688195541791</v>
      </c>
      <c r="AX45" s="311">
        <v>4.1006260000000001</v>
      </c>
      <c r="AY45" s="311">
        <v>3.7406459999999999</v>
      </c>
      <c r="AZ45" s="343">
        <f>AX45</f>
        <v>4.1006260000000001</v>
      </c>
      <c r="BA45" s="311">
        <f>(AY45^2)/AX45</f>
        <v>3.4122674190028546</v>
      </c>
      <c r="BB45" s="311">
        <f>AZ45/BA45</f>
        <v>1.2017305493595518</v>
      </c>
      <c r="BC45" s="312">
        <v>-9.0833333333330302</v>
      </c>
      <c r="BD45" s="319">
        <v>21.817215556996626</v>
      </c>
      <c r="BE45" s="313">
        <v>39.749133948417068</v>
      </c>
      <c r="BF45" s="313"/>
      <c r="BG45" s="320"/>
      <c r="BH45" s="321"/>
      <c r="BI45" s="313">
        <v>3646.2933333333335</v>
      </c>
      <c r="BJ45" s="322">
        <v>1949.9133333333332</v>
      </c>
      <c r="BK45" s="320"/>
      <c r="BL45" s="309">
        <v>2.4632923046650572</v>
      </c>
      <c r="BM45" s="310">
        <v>2.8682499999999997</v>
      </c>
      <c r="BN45" s="311">
        <v>2.5095899140978344</v>
      </c>
      <c r="BO45" s="311">
        <v>8.4333333333333343E-2</v>
      </c>
      <c r="BP45" s="311">
        <v>3.9750000000000008E-2</v>
      </c>
      <c r="BQ45" s="311">
        <v>1.8379333333333334</v>
      </c>
      <c r="BR45" s="318">
        <v>1.1429158142082745</v>
      </c>
      <c r="BS45" s="319">
        <v>2947.1633333333334</v>
      </c>
      <c r="BT45" s="313">
        <v>1499.15</v>
      </c>
      <c r="BU45" s="313">
        <v>1873.2</v>
      </c>
      <c r="BV45" s="313"/>
      <c r="BW45" s="323">
        <v>8.3495074050522078</v>
      </c>
      <c r="BX45" s="311">
        <v>2.4663139760568451</v>
      </c>
      <c r="BY45" s="311">
        <v>2.6909991492973164</v>
      </c>
      <c r="BZ45" s="310">
        <v>3.5418500000000002</v>
      </c>
      <c r="CA45" s="311">
        <v>3.4712718156550326</v>
      </c>
      <c r="CB45" s="311">
        <v>0.10643333333333332</v>
      </c>
      <c r="CC45" s="311">
        <v>5.2216666666666668E-2</v>
      </c>
      <c r="CD45" s="311">
        <v>2.0065500000000003</v>
      </c>
      <c r="CE45" s="318">
        <v>1.020332082329787</v>
      </c>
      <c r="CF45" s="319">
        <v>3651.0466666666666</v>
      </c>
      <c r="CG45" s="322">
        <v>1983.6166666666668</v>
      </c>
      <c r="CH45" s="324">
        <v>1853.57</v>
      </c>
      <c r="CI45" s="324">
        <v>2237.13</v>
      </c>
      <c r="CJ45" s="325">
        <f>(CI45^2-CH45^2)/(2*CH45^2)</f>
        <v>0.22834050724990662</v>
      </c>
      <c r="CK45" s="314"/>
      <c r="CL45" s="314"/>
      <c r="CM45" s="315"/>
      <c r="CN45" s="326"/>
      <c r="CO45" s="327">
        <v>0</v>
      </c>
      <c r="CP45" s="328">
        <v>0</v>
      </c>
      <c r="CQ45" s="329">
        <v>4.38</v>
      </c>
      <c r="CR45" s="328">
        <v>1.05</v>
      </c>
      <c r="CS45" s="329">
        <v>42.47</v>
      </c>
      <c r="CT45" s="330">
        <v>2.38</v>
      </c>
      <c r="CU45" s="329">
        <v>1.77</v>
      </c>
      <c r="CV45" s="328">
        <v>0.41</v>
      </c>
      <c r="CW45" s="329">
        <v>0.03</v>
      </c>
      <c r="CX45" s="328">
        <v>0.02</v>
      </c>
      <c r="CY45" s="329">
        <v>0.09</v>
      </c>
      <c r="CZ45" s="328">
        <v>0.06</v>
      </c>
      <c r="DA45" s="329">
        <v>0.87</v>
      </c>
      <c r="DB45" s="328">
        <v>0.55000000000000004</v>
      </c>
      <c r="DC45" s="329">
        <v>0.2</v>
      </c>
      <c r="DD45" s="328">
        <v>7.0000000000000007E-2</v>
      </c>
      <c r="DE45" s="329">
        <v>50.18</v>
      </c>
      <c r="DF45" s="331">
        <v>1.3</v>
      </c>
      <c r="DG45" s="332"/>
      <c r="DH45" s="333"/>
      <c r="DK45" s="104" t="s">
        <v>94</v>
      </c>
      <c r="DL45" s="311">
        <v>8.2785016987055524</v>
      </c>
      <c r="DM45" s="311"/>
      <c r="DN45" s="40"/>
    </row>
    <row r="46" spans="1:121" s="374" customFormat="1">
      <c r="A46" s="344" t="s">
        <v>63</v>
      </c>
      <c r="B46" s="958"/>
      <c r="C46" s="958"/>
      <c r="D46" s="344" t="s">
        <v>23</v>
      </c>
      <c r="E46" s="344" t="s">
        <v>63</v>
      </c>
      <c r="F46" s="345">
        <v>1856.68</v>
      </c>
      <c r="G46" s="346">
        <v>25.530000686645501</v>
      </c>
      <c r="H46" s="346">
        <v>26.639999389648398</v>
      </c>
      <c r="I46" s="346">
        <v>30.889999389648398</v>
      </c>
      <c r="J46" s="346">
        <v>15.015555591869299</v>
      </c>
      <c r="K46" s="346">
        <v>0.56620910000000002</v>
      </c>
      <c r="L46" s="346">
        <v>2.6697926933623299</v>
      </c>
      <c r="M46" s="346">
        <v>2.26890848730284</v>
      </c>
      <c r="N46" s="347">
        <v>0.34995670000000001</v>
      </c>
      <c r="O46" s="344" t="s">
        <v>30</v>
      </c>
      <c r="P46" s="348" t="s">
        <v>93</v>
      </c>
      <c r="Q46" s="96" t="s">
        <v>186</v>
      </c>
      <c r="R46" s="106" t="s">
        <v>96</v>
      </c>
      <c r="S46" s="1015">
        <f>COUNT(U46:U54)</f>
        <v>9</v>
      </c>
      <c r="T46" s="350">
        <v>2.3969999444868311</v>
      </c>
      <c r="U46" s="351">
        <v>3.4415333333333331</v>
      </c>
      <c r="V46" s="352">
        <v>3.4267209196153257</v>
      </c>
      <c r="W46" s="352">
        <v>4.6816666666666666E-2</v>
      </c>
      <c r="X46" s="352">
        <v>6.5866666666666657E-2</v>
      </c>
      <c r="Y46" s="352">
        <v>1.84755</v>
      </c>
      <c r="Z46" s="352">
        <v>1.0043859860859321</v>
      </c>
      <c r="AA46" s="352"/>
      <c r="AB46" s="352"/>
      <c r="AC46" s="352"/>
      <c r="AD46" s="352"/>
      <c r="AE46" s="352"/>
      <c r="AF46" s="353"/>
      <c r="AG46" s="354">
        <v>4050.2366666666662</v>
      </c>
      <c r="AH46" s="354">
        <v>2626.27</v>
      </c>
      <c r="AI46" s="354">
        <v>2844.19</v>
      </c>
      <c r="AJ46" s="349"/>
      <c r="AK46" s="354"/>
      <c r="AL46" s="355"/>
      <c r="AM46" s="356"/>
      <c r="AN46" s="357">
        <v>13.460173221638506</v>
      </c>
      <c r="AO46" s="352">
        <v>9.8486137098145559</v>
      </c>
      <c r="AP46" s="352">
        <v>2.4018032125533786</v>
      </c>
      <c r="AQ46" s="352">
        <v>2.6641888842643975</v>
      </c>
      <c r="AR46" s="351">
        <v>4.6727500000000006</v>
      </c>
      <c r="AS46" s="352">
        <v>4.3768231272329512</v>
      </c>
      <c r="AT46" s="352">
        <v>6.6600000000000006E-2</v>
      </c>
      <c r="AU46" s="352">
        <v>5.1083333333333335E-2</v>
      </c>
      <c r="AV46" s="352">
        <v>2.3487833333333334</v>
      </c>
      <c r="AW46" s="352">
        <v>1.0676122530348024</v>
      </c>
      <c r="AX46" s="352"/>
      <c r="AY46" s="352"/>
      <c r="AZ46" s="352"/>
      <c r="BA46" s="352"/>
      <c r="BB46" s="352"/>
      <c r="BC46" s="358"/>
      <c r="BD46" s="359">
        <v>29.996183387260796</v>
      </c>
      <c r="BE46" s="354">
        <v>54.650526245506285</v>
      </c>
      <c r="BF46" s="354"/>
      <c r="BG46" s="360"/>
      <c r="BH46" s="361"/>
      <c r="BI46" s="354">
        <v>4266.8233333333337</v>
      </c>
      <c r="BJ46" s="362">
        <v>2309.23</v>
      </c>
      <c r="BK46" s="360"/>
      <c r="BL46" s="350">
        <v>2.3945640194545836</v>
      </c>
      <c r="BM46" s="351">
        <v>3.4201333333333332</v>
      </c>
      <c r="BN46" s="352">
        <v>3.2897665686360509</v>
      </c>
      <c r="BO46" s="352">
        <v>5.1716666666666675E-2</v>
      </c>
      <c r="BP46" s="352">
        <v>6.4066666666666661E-2</v>
      </c>
      <c r="BQ46" s="352">
        <v>1.7596666666666665</v>
      </c>
      <c r="BR46" s="358">
        <v>1.0396279681179121</v>
      </c>
      <c r="BS46" s="359">
        <v>3829.6366666666668</v>
      </c>
      <c r="BT46" s="354">
        <v>2625.76</v>
      </c>
      <c r="BU46" s="354">
        <v>2439.2199999999998</v>
      </c>
      <c r="BV46" s="354"/>
      <c r="BW46" s="363">
        <v>10.246603514327578</v>
      </c>
      <c r="BX46" s="352">
        <v>2.4047376184106364</v>
      </c>
      <c r="BY46" s="352">
        <v>2.6792719970151895</v>
      </c>
      <c r="BZ46" s="351">
        <v>4.1086999999999998</v>
      </c>
      <c r="CA46" s="352">
        <v>3.9907587533769795</v>
      </c>
      <c r="CB46" s="352">
        <v>0.10838333333333333</v>
      </c>
      <c r="CC46" s="352">
        <v>9.0933333333333324E-2</v>
      </c>
      <c r="CD46" s="352">
        <v>1.7973333333333334</v>
      </c>
      <c r="CE46" s="358">
        <v>1.0295535896584123</v>
      </c>
      <c r="CF46" s="359">
        <v>4168.630000000001</v>
      </c>
      <c r="CG46" s="362">
        <v>2433.1666666666665</v>
      </c>
      <c r="CH46" s="364"/>
      <c r="CI46" s="364"/>
      <c r="CJ46" s="365"/>
      <c r="CK46" s="364"/>
      <c r="CL46" s="364"/>
      <c r="CM46" s="355"/>
      <c r="CN46" s="366"/>
      <c r="CO46" s="367"/>
      <c r="CP46" s="368"/>
      <c r="CQ46" s="369"/>
      <c r="CR46" s="368"/>
      <c r="CS46" s="369"/>
      <c r="CT46" s="370"/>
      <c r="CU46" s="369"/>
      <c r="CV46" s="368"/>
      <c r="CW46" s="369"/>
      <c r="CX46" s="368"/>
      <c r="CY46" s="369"/>
      <c r="CZ46" s="368"/>
      <c r="DA46" s="369"/>
      <c r="DB46" s="368"/>
      <c r="DC46" s="369"/>
      <c r="DD46" s="368"/>
      <c r="DE46" s="369"/>
      <c r="DF46" s="371"/>
      <c r="DG46" s="372"/>
      <c r="DH46" s="373"/>
      <c r="DK46" s="106" t="s">
        <v>96</v>
      </c>
      <c r="DL46" s="352">
        <v>9.8486137098145559</v>
      </c>
      <c r="DM46" s="352"/>
      <c r="DN46" s="40"/>
      <c r="DQ46" s="17"/>
    </row>
    <row r="47" spans="1:121" s="374" customFormat="1">
      <c r="A47" s="344" t="s">
        <v>64</v>
      </c>
      <c r="B47" s="958"/>
      <c r="C47" s="958"/>
      <c r="D47" s="344" t="s">
        <v>23</v>
      </c>
      <c r="E47" s="344" t="s">
        <v>64</v>
      </c>
      <c r="F47" s="345">
        <v>2056.58</v>
      </c>
      <c r="G47" s="346">
        <v>25.590000152587798</v>
      </c>
      <c r="H47" s="346">
        <v>27.9699993133544</v>
      </c>
      <c r="I47" s="346">
        <v>35.2299995422363</v>
      </c>
      <c r="J47" s="346">
        <v>8.1248503369224103</v>
      </c>
      <c r="K47" s="346">
        <v>0.36284899999999998</v>
      </c>
      <c r="L47" s="346">
        <v>2.67030602555664</v>
      </c>
      <c r="M47" s="346">
        <v>2.4533476574423498</v>
      </c>
      <c r="N47" s="347">
        <v>0.2254642</v>
      </c>
      <c r="O47" s="344" t="s">
        <v>40</v>
      </c>
      <c r="P47" s="348" t="s">
        <v>192</v>
      </c>
      <c r="Q47" s="96" t="s">
        <v>193</v>
      </c>
      <c r="R47" s="106" t="s">
        <v>96</v>
      </c>
      <c r="S47" s="1015"/>
      <c r="T47" s="350">
        <v>2.410123726768775</v>
      </c>
      <c r="U47" s="351">
        <v>3.3845166666666664</v>
      </c>
      <c r="V47" s="352">
        <v>3.1708552640683254</v>
      </c>
      <c r="W47" s="352">
        <v>4.2916666666666659E-2</v>
      </c>
      <c r="X47" s="352">
        <v>4.0349999999999997E-2</v>
      </c>
      <c r="Y47" s="352">
        <v>1.788216666666667</v>
      </c>
      <c r="Z47" s="352">
        <v>1.0675183229536649</v>
      </c>
      <c r="AA47" s="352"/>
      <c r="AB47" s="352"/>
      <c r="AC47" s="352"/>
      <c r="AD47" s="352"/>
      <c r="AE47" s="352"/>
      <c r="AF47" s="353"/>
      <c r="AG47" s="354">
        <v>3875.22</v>
      </c>
      <c r="AH47" s="354">
        <v>2402.61</v>
      </c>
      <c r="AI47" s="354">
        <v>2569.2399999999998</v>
      </c>
      <c r="AJ47" s="349"/>
      <c r="AK47" s="354"/>
      <c r="AL47" s="355"/>
      <c r="AM47" s="356"/>
      <c r="AN47" s="357">
        <v>13.804209422515164</v>
      </c>
      <c r="AO47" s="352">
        <v>9.4488658824933687</v>
      </c>
      <c r="AP47" s="352">
        <v>2.4092586097384152</v>
      </c>
      <c r="AQ47" s="352">
        <v>2.6606608886995962</v>
      </c>
      <c r="AR47" s="351">
        <v>4.5712666666666664</v>
      </c>
      <c r="AS47" s="352">
        <v>4.3740411383667048</v>
      </c>
      <c r="AT47" s="352">
        <v>5.6866666666666663E-2</v>
      </c>
      <c r="AU47" s="352">
        <v>4.3799999999999992E-2</v>
      </c>
      <c r="AV47" s="352">
        <v>2.4818499999999997</v>
      </c>
      <c r="AW47" s="352">
        <v>1.0450900030569001</v>
      </c>
      <c r="AX47" s="352"/>
      <c r="AY47" s="352"/>
      <c r="AZ47" s="352"/>
      <c r="BA47" s="352"/>
      <c r="BB47" s="352"/>
      <c r="BC47" s="358"/>
      <c r="BD47" s="359">
        <v>27.878078926388003</v>
      </c>
      <c r="BE47" s="354">
        <v>50.791517853164841</v>
      </c>
      <c r="BF47" s="354"/>
      <c r="BG47" s="360"/>
      <c r="BH47" s="361"/>
      <c r="BI47" s="354">
        <v>4143.996666666666</v>
      </c>
      <c r="BJ47" s="362">
        <v>2242.7266666666665</v>
      </c>
      <c r="BK47" s="360"/>
      <c r="BL47" s="350">
        <v>2.4088951152697367</v>
      </c>
      <c r="BM47" s="351">
        <v>3.3452833333333332</v>
      </c>
      <c r="BN47" s="352">
        <v>3.1861879325949802</v>
      </c>
      <c r="BO47" s="352">
        <v>4.3416666666666666E-2</v>
      </c>
      <c r="BP47" s="352">
        <v>3.7100000000000001E-2</v>
      </c>
      <c r="BQ47" s="352">
        <v>1.7782666666666667</v>
      </c>
      <c r="BR47" s="358">
        <v>1.0499328363875819</v>
      </c>
      <c r="BS47" s="359">
        <v>3742.8833333333337</v>
      </c>
      <c r="BT47" s="354">
        <v>2425.0100000000002</v>
      </c>
      <c r="BU47" s="354">
        <v>1854.85</v>
      </c>
      <c r="BV47" s="354"/>
      <c r="BW47" s="363">
        <v>9.3427144541472149</v>
      </c>
      <c r="BX47" s="352">
        <v>2.4141060188069745</v>
      </c>
      <c r="BY47" s="352">
        <v>2.6628924573149324</v>
      </c>
      <c r="BZ47" s="351">
        <v>4.0108166666666669</v>
      </c>
      <c r="CA47" s="352">
        <v>3.8596354649302507</v>
      </c>
      <c r="CB47" s="352">
        <v>6.9216666666666662E-2</v>
      </c>
      <c r="CC47" s="352">
        <v>4.5600000000000002E-2</v>
      </c>
      <c r="CD47" s="352">
        <v>1.7887666666666668</v>
      </c>
      <c r="CE47" s="358">
        <v>1.0391698136028886</v>
      </c>
      <c r="CF47" s="359">
        <v>4107.0266666666666</v>
      </c>
      <c r="CG47" s="362">
        <v>2425.1200000000003</v>
      </c>
      <c r="CH47" s="364"/>
      <c r="CI47" s="364"/>
      <c r="CJ47" s="365"/>
      <c r="CK47" s="364"/>
      <c r="CL47" s="364"/>
      <c r="CM47" s="355"/>
      <c r="CN47" s="366"/>
      <c r="CO47" s="367"/>
      <c r="CP47" s="368"/>
      <c r="CQ47" s="369"/>
      <c r="CR47" s="368"/>
      <c r="CS47" s="369"/>
      <c r="CT47" s="370"/>
      <c r="CU47" s="369"/>
      <c r="CV47" s="368"/>
      <c r="CW47" s="369"/>
      <c r="CX47" s="368"/>
      <c r="CY47" s="369"/>
      <c r="CZ47" s="368"/>
      <c r="DA47" s="369"/>
      <c r="DB47" s="368"/>
      <c r="DC47" s="369"/>
      <c r="DD47" s="368"/>
      <c r="DE47" s="369"/>
      <c r="DF47" s="371"/>
      <c r="DG47" s="372"/>
      <c r="DH47" s="373"/>
      <c r="DK47" s="106" t="s">
        <v>96</v>
      </c>
      <c r="DL47" s="352">
        <v>9.4488658824933687</v>
      </c>
      <c r="DM47" s="352"/>
      <c r="DN47" s="40"/>
      <c r="DQ47" s="17"/>
    </row>
    <row r="48" spans="1:121" s="374" customFormat="1">
      <c r="A48" s="344" t="s">
        <v>65</v>
      </c>
      <c r="B48" s="958"/>
      <c r="C48" s="958"/>
      <c r="D48" s="344" t="s">
        <v>23</v>
      </c>
      <c r="E48" s="344" t="s">
        <v>65</v>
      </c>
      <c r="F48" s="345">
        <v>2056.8000000000002</v>
      </c>
      <c r="G48" s="346">
        <v>25.639999389648398</v>
      </c>
      <c r="H48" s="346">
        <v>27.850000381469702</v>
      </c>
      <c r="I48" s="346">
        <v>34.220001220703097</v>
      </c>
      <c r="J48" s="346">
        <v>9.6936292824578398</v>
      </c>
      <c r="K48" s="346">
        <v>0.44625880000000001</v>
      </c>
      <c r="L48" s="346">
        <v>2.6400077422980401</v>
      </c>
      <c r="M48" s="346">
        <v>2.3840951787314801</v>
      </c>
      <c r="N48" s="347">
        <v>0.2926684</v>
      </c>
      <c r="O48" s="375" t="s">
        <v>57</v>
      </c>
      <c r="P48" s="376" t="s">
        <v>111</v>
      </c>
      <c r="Q48" s="135" t="s">
        <v>197</v>
      </c>
      <c r="R48" s="136" t="s">
        <v>96</v>
      </c>
      <c r="S48" s="1015"/>
      <c r="T48" s="378"/>
      <c r="U48" s="379">
        <v>3.6928833333333331</v>
      </c>
      <c r="V48" s="380">
        <v>3.2640500680790074</v>
      </c>
      <c r="W48" s="380">
        <v>3.6150000000000002E-2</v>
      </c>
      <c r="X48" s="380">
        <v>6.2299999999999994E-2</v>
      </c>
      <c r="Y48" s="380">
        <v>1.9997333333333334</v>
      </c>
      <c r="Z48" s="380">
        <v>1.1393707038696914</v>
      </c>
      <c r="AA48" s="380">
        <v>3.7409433999999999</v>
      </c>
      <c r="AB48" s="380">
        <v>3.4565275</v>
      </c>
      <c r="AC48" s="380">
        <f>AA48</f>
        <v>3.7409433999999999</v>
      </c>
      <c r="AD48" s="380">
        <f>AB48^2/AA48</f>
        <v>3.1937351306240696</v>
      </c>
      <c r="AE48" s="380">
        <f>AC48/AD48</f>
        <v>1.171338024912856</v>
      </c>
      <c r="AF48" s="381">
        <v>9.6666666666670267</v>
      </c>
      <c r="AG48" s="382">
        <v>4196.2133333333331</v>
      </c>
      <c r="AH48" s="382">
        <v>2560.7600000000002</v>
      </c>
      <c r="AI48" s="382">
        <v>2930.14</v>
      </c>
      <c r="AJ48" s="382">
        <v>2561.2049999999999</v>
      </c>
      <c r="AK48" s="383">
        <v>2979.415</v>
      </c>
      <c r="AL48" s="384">
        <f>(AK48^2-AJ48^2)/(2*AJ48^2)</f>
        <v>0.1766176495965282</v>
      </c>
      <c r="AM48" s="385"/>
      <c r="AN48" s="386">
        <v>6.6760002947461494</v>
      </c>
      <c r="AO48" s="380">
        <v>3.4244811782275009</v>
      </c>
      <c r="AP48" s="380">
        <v>2.6224915590624747</v>
      </c>
      <c r="AQ48" s="380">
        <v>2.7154827549021108</v>
      </c>
      <c r="AR48" s="379">
        <v>4.5235499999999993</v>
      </c>
      <c r="AS48" s="380">
        <v>4.2270093888895053</v>
      </c>
      <c r="AT48" s="380">
        <v>5.7533333333333339E-2</v>
      </c>
      <c r="AU48" s="380">
        <v>7.4899999999999994E-2</v>
      </c>
      <c r="AV48" s="380">
        <v>2.3563499999999999</v>
      </c>
      <c r="AW48" s="380">
        <v>1.0701537621113255</v>
      </c>
      <c r="AX48" s="380"/>
      <c r="AY48" s="380"/>
      <c r="AZ48" s="387"/>
      <c r="BA48" s="380"/>
      <c r="BB48" s="380"/>
      <c r="BC48" s="381"/>
      <c r="BD48" s="388">
        <v>54.91729103463004</v>
      </c>
      <c r="BE48" s="382">
        <v>100.05469083426037</v>
      </c>
      <c r="BF48" s="382"/>
      <c r="BG48" s="389"/>
      <c r="BH48" s="390"/>
      <c r="BI48" s="382">
        <v>4738.3533333333335</v>
      </c>
      <c r="BJ48" s="391">
        <v>2535.25</v>
      </c>
      <c r="BK48" s="389"/>
      <c r="BL48" s="378">
        <v>2.6139604720355751</v>
      </c>
      <c r="BM48" s="379">
        <v>3.6064333333333334</v>
      </c>
      <c r="BN48" s="380">
        <v>3.1263699207280804</v>
      </c>
      <c r="BO48" s="380">
        <v>4.5216666666666662E-2</v>
      </c>
      <c r="BP48" s="380">
        <v>4.5533333333333342E-2</v>
      </c>
      <c r="BQ48" s="380">
        <v>1.9396166666666668</v>
      </c>
      <c r="BR48" s="392">
        <v>1.1535529783031735</v>
      </c>
      <c r="BS48" s="388">
        <v>4019.3433333333328</v>
      </c>
      <c r="BT48" s="382">
        <v>2397.9299999999998</v>
      </c>
      <c r="BU48" s="382">
        <v>2746.36</v>
      </c>
      <c r="BV48" s="382"/>
      <c r="BW48" s="386">
        <v>3.4135319865001672</v>
      </c>
      <c r="BX48" s="380">
        <v>2.6263036481721329</v>
      </c>
      <c r="BY48" s="380">
        <v>2.7191217384665687</v>
      </c>
      <c r="BZ48" s="379">
        <v>4.3265833333333328</v>
      </c>
      <c r="CA48" s="380">
        <v>4.0177985965317777</v>
      </c>
      <c r="CB48" s="380">
        <v>8.0133333333333348E-2</v>
      </c>
      <c r="CC48" s="380">
        <v>9.006666666666667E-2</v>
      </c>
      <c r="CD48" s="380">
        <v>1.8627833333333335</v>
      </c>
      <c r="CE48" s="392">
        <v>1.0768542099318026</v>
      </c>
      <c r="CF48" s="388">
        <v>4577.71</v>
      </c>
      <c r="CG48" s="391">
        <v>2629.353333333333</v>
      </c>
      <c r="CH48" s="382">
        <v>2225.38</v>
      </c>
      <c r="CI48" s="382">
        <v>2703.46</v>
      </c>
      <c r="CJ48" s="393">
        <f>(CI48^2-CH48^2)/(2*CH48^2)</f>
        <v>0.23790684585681748</v>
      </c>
      <c r="CK48" s="383"/>
      <c r="CL48" s="383"/>
      <c r="CM48" s="384"/>
      <c r="CN48" s="394"/>
      <c r="CO48" s="395"/>
      <c r="CP48" s="396"/>
      <c r="CQ48" s="397"/>
      <c r="CR48" s="396"/>
      <c r="CS48" s="397"/>
      <c r="CT48" s="385"/>
      <c r="CU48" s="397"/>
      <c r="CV48" s="396"/>
      <c r="CW48" s="397"/>
      <c r="CX48" s="396"/>
      <c r="CY48" s="397"/>
      <c r="CZ48" s="396"/>
      <c r="DA48" s="397"/>
      <c r="DB48" s="396"/>
      <c r="DC48" s="397"/>
      <c r="DD48" s="396"/>
      <c r="DE48" s="397"/>
      <c r="DF48" s="398"/>
      <c r="DG48" s="372"/>
      <c r="DH48" s="373"/>
      <c r="DK48" s="136" t="s">
        <v>96</v>
      </c>
      <c r="DL48" s="380">
        <v>3.4244811782275009</v>
      </c>
      <c r="DM48" s="380"/>
      <c r="DN48" s="40"/>
      <c r="DQ48" s="17"/>
    </row>
    <row r="49" spans="1:121" s="374" customFormat="1">
      <c r="A49" s="344" t="s">
        <v>66</v>
      </c>
      <c r="B49" s="958"/>
      <c r="C49" s="958"/>
      <c r="D49" s="344" t="s">
        <v>23</v>
      </c>
      <c r="E49" s="344" t="s">
        <v>66</v>
      </c>
      <c r="F49" s="345">
        <v>2057.15</v>
      </c>
      <c r="G49" s="346">
        <v>25.610000610351499</v>
      </c>
      <c r="H49" s="346">
        <v>26.9799995422363</v>
      </c>
      <c r="I49" s="346">
        <v>32.830001831054602</v>
      </c>
      <c r="J49" s="346">
        <v>10.762557781578399</v>
      </c>
      <c r="K49" s="346">
        <v>0.39740560000000003</v>
      </c>
      <c r="L49" s="346">
        <v>2.6519768091981</v>
      </c>
      <c r="M49" s="346">
        <v>2.3665562727540901</v>
      </c>
      <c r="N49" s="347">
        <v>0.24385270000000001</v>
      </c>
      <c r="O49" s="344" t="s">
        <v>58</v>
      </c>
      <c r="P49" s="348" t="s">
        <v>112</v>
      </c>
      <c r="Q49" s="96" t="s">
        <v>185</v>
      </c>
      <c r="R49" s="106" t="s">
        <v>96</v>
      </c>
      <c r="S49" s="1015"/>
      <c r="T49" s="350">
        <v>2.336682124219684</v>
      </c>
      <c r="U49" s="351">
        <v>3.1293666666666669</v>
      </c>
      <c r="V49" s="352">
        <v>2.728682882143052</v>
      </c>
      <c r="W49" s="352">
        <v>6.7583333333333329E-2</v>
      </c>
      <c r="X49" s="352">
        <v>5.308333333333333E-2</v>
      </c>
      <c r="Y49" s="352">
        <v>1.7844500000000001</v>
      </c>
      <c r="Z49" s="352">
        <v>1.1470157864958661</v>
      </c>
      <c r="AA49" s="352"/>
      <c r="AB49" s="352"/>
      <c r="AC49" s="352"/>
      <c r="AD49" s="352"/>
      <c r="AE49" s="352"/>
      <c r="AF49" s="353"/>
      <c r="AG49" s="354">
        <v>3226.5266666666666</v>
      </c>
      <c r="AH49" s="354">
        <v>2046.77</v>
      </c>
      <c r="AI49" s="354">
        <v>2233.41</v>
      </c>
      <c r="AJ49" s="349"/>
      <c r="AK49" s="354"/>
      <c r="AL49" s="355"/>
      <c r="AM49" s="356"/>
      <c r="AN49" s="357">
        <v>18.914818293475903</v>
      </c>
      <c r="AO49" s="356">
        <v>13.228614004650469</v>
      </c>
      <c r="AP49" s="352">
        <v>2.3379388213161167</v>
      </c>
      <c r="AQ49" s="352">
        <v>2.6943661144716735</v>
      </c>
      <c r="AR49" s="351">
        <v>4.2585333333333333</v>
      </c>
      <c r="AS49" s="352">
        <v>3.777038648934949</v>
      </c>
      <c r="AT49" s="352">
        <v>6.6000000000000003E-2</v>
      </c>
      <c r="AU49" s="352">
        <v>5.8516666666666675E-2</v>
      </c>
      <c r="AV49" s="352">
        <v>2.3619166666666667</v>
      </c>
      <c r="AW49" s="352">
        <v>1.127479416853242</v>
      </c>
      <c r="AX49" s="352"/>
      <c r="AY49" s="352"/>
      <c r="AZ49" s="399"/>
      <c r="BA49" s="352"/>
      <c r="BB49" s="352"/>
      <c r="BC49" s="353"/>
      <c r="BD49" s="359">
        <v>18.158549035458257</v>
      </c>
      <c r="BE49" s="354">
        <v>33.08335089937075</v>
      </c>
      <c r="BF49" s="354"/>
      <c r="BG49" s="360"/>
      <c r="BH49" s="361"/>
      <c r="BI49" s="354">
        <v>3712.8666666666668</v>
      </c>
      <c r="BJ49" s="362">
        <v>1986.2699999999998</v>
      </c>
      <c r="BK49" s="360"/>
      <c r="BL49" s="350">
        <v>2.3327730219756004</v>
      </c>
      <c r="BM49" s="351">
        <v>3.1459333333333328</v>
      </c>
      <c r="BN49" s="352">
        <v>2.7875654637026992</v>
      </c>
      <c r="BO49" s="352">
        <v>3.7116666666666666E-2</v>
      </c>
      <c r="BP49" s="352">
        <v>4.3183333333333337E-2</v>
      </c>
      <c r="BQ49" s="352">
        <v>1.6834833333333332</v>
      </c>
      <c r="BR49" s="358">
        <v>1.1285594452568</v>
      </c>
      <c r="BS49" s="359">
        <v>3102.5766666666664</v>
      </c>
      <c r="BT49" s="354">
        <v>1901.39</v>
      </c>
      <c r="BU49" s="354">
        <v>2161.54</v>
      </c>
      <c r="BV49" s="354"/>
      <c r="BW49" s="363">
        <v>13.168739919541736</v>
      </c>
      <c r="BX49" s="352">
        <v>2.3459538467955738</v>
      </c>
      <c r="BY49" s="352">
        <v>2.7017388030782943</v>
      </c>
      <c r="BZ49" s="351">
        <v>4.1036999999999999</v>
      </c>
      <c r="CA49" s="352">
        <v>3.7118303293369417</v>
      </c>
      <c r="CB49" s="352">
        <v>7.9750000000000001E-2</v>
      </c>
      <c r="CC49" s="352">
        <v>6.8166666666666667E-2</v>
      </c>
      <c r="CD49" s="352">
        <v>1.8955000000000002</v>
      </c>
      <c r="CE49" s="358">
        <v>1.1055731636130737</v>
      </c>
      <c r="CF49" s="359">
        <v>3509.9966666666664</v>
      </c>
      <c r="CG49" s="362">
        <v>2006.5066666666669</v>
      </c>
      <c r="CH49" s="364"/>
      <c r="CI49" s="364"/>
      <c r="CJ49" s="365"/>
      <c r="CK49" s="364"/>
      <c r="CL49" s="364"/>
      <c r="CM49" s="355"/>
      <c r="CN49" s="366"/>
      <c r="CO49" s="367"/>
      <c r="CP49" s="368"/>
      <c r="CQ49" s="369"/>
      <c r="CR49" s="368"/>
      <c r="CS49" s="369"/>
      <c r="CT49" s="370"/>
      <c r="CU49" s="369"/>
      <c r="CV49" s="368"/>
      <c r="CW49" s="369"/>
      <c r="CX49" s="368"/>
      <c r="CY49" s="369"/>
      <c r="CZ49" s="368"/>
      <c r="DA49" s="369"/>
      <c r="DB49" s="368"/>
      <c r="DC49" s="369"/>
      <c r="DD49" s="368"/>
      <c r="DE49" s="369"/>
      <c r="DF49" s="371"/>
      <c r="DG49" s="372"/>
      <c r="DH49" s="373"/>
      <c r="DK49" s="106" t="s">
        <v>96</v>
      </c>
      <c r="DL49" s="356">
        <v>13.228614004650469</v>
      </c>
      <c r="DM49" s="356"/>
      <c r="DN49" s="40"/>
      <c r="DQ49" s="17"/>
    </row>
    <row r="50" spans="1:121" s="374" customFormat="1">
      <c r="A50" s="344" t="s">
        <v>67</v>
      </c>
      <c r="B50" s="958"/>
      <c r="C50" s="958"/>
      <c r="D50" s="344" t="s">
        <v>23</v>
      </c>
      <c r="E50" s="344" t="s">
        <v>67</v>
      </c>
      <c r="F50" s="345">
        <v>2057.41</v>
      </c>
      <c r="G50" s="346">
        <v>25.670000076293899</v>
      </c>
      <c r="H50" s="346">
        <v>27.340000152587798</v>
      </c>
      <c r="I50" s="346">
        <v>33.340000152587798</v>
      </c>
      <c r="J50" s="346">
        <v>10.447528537001901</v>
      </c>
      <c r="K50" s="346">
        <v>0.43769599999999997</v>
      </c>
      <c r="L50" s="346">
        <v>2.6359991960179499</v>
      </c>
      <c r="M50" s="346">
        <v>2.3606024277788298</v>
      </c>
      <c r="N50" s="347">
        <v>0.27450540000000001</v>
      </c>
      <c r="O50" s="344" t="s">
        <v>59</v>
      </c>
      <c r="P50" s="348" t="s">
        <v>112</v>
      </c>
      <c r="Q50" s="96" t="s">
        <v>185</v>
      </c>
      <c r="R50" s="106" t="s">
        <v>96</v>
      </c>
      <c r="S50" s="1015"/>
      <c r="T50" s="350">
        <v>2.3392241446503852</v>
      </c>
      <c r="U50" s="351">
        <v>3.232216666666667</v>
      </c>
      <c r="V50" s="352">
        <v>2.8437024003349114</v>
      </c>
      <c r="W50" s="352">
        <v>6.3799999999999996E-2</v>
      </c>
      <c r="X50" s="352">
        <v>3.7566666666666665E-2</v>
      </c>
      <c r="Y50" s="352">
        <v>1.8431999999999999</v>
      </c>
      <c r="Z50" s="352">
        <v>1.1367929158924492</v>
      </c>
      <c r="AA50" s="352">
        <v>3.2055033000000002</v>
      </c>
      <c r="AB50" s="352">
        <v>3.0033656</v>
      </c>
      <c r="AC50" s="352">
        <f>AA50</f>
        <v>3.2055033000000002</v>
      </c>
      <c r="AD50" s="352">
        <f>AB50^2/AA50</f>
        <v>2.8139746189820984</v>
      </c>
      <c r="AE50" s="352">
        <f>AC50/AD50</f>
        <v>1.139137246788505</v>
      </c>
      <c r="AF50" s="353">
        <v>2.3333333333333002</v>
      </c>
      <c r="AG50" s="354">
        <v>3542.8033333333333</v>
      </c>
      <c r="AH50" s="354">
        <v>2123.4699999999998</v>
      </c>
      <c r="AI50" s="354">
        <v>2482.6</v>
      </c>
      <c r="AJ50" s="354">
        <v>2041.33</v>
      </c>
      <c r="AK50" s="354">
        <v>2360.8249999999998</v>
      </c>
      <c r="AL50" s="355">
        <f>(AK50^2-AJ50^2)/(2*AJ50^2)</f>
        <v>0.16876133958272163</v>
      </c>
      <c r="AM50" s="356"/>
      <c r="AN50" s="357">
        <v>19.158566446538547</v>
      </c>
      <c r="AO50" s="356">
        <v>13.223847782622469</v>
      </c>
      <c r="AP50" s="352">
        <v>2.3348875134480882</v>
      </c>
      <c r="AQ50" s="352">
        <v>2.6907018273858321</v>
      </c>
      <c r="AR50" s="351">
        <v>4.8742999999999999</v>
      </c>
      <c r="AS50" s="352">
        <v>4.6989068461112371</v>
      </c>
      <c r="AT50" s="352">
        <v>6.1116666666666666E-2</v>
      </c>
      <c r="AU50" s="352">
        <v>6.5650000000000014E-2</v>
      </c>
      <c r="AV50" s="352">
        <v>2.5643000000000002</v>
      </c>
      <c r="AW50" s="352">
        <v>1.0373263739062877</v>
      </c>
      <c r="AX50" s="352"/>
      <c r="AY50" s="352"/>
      <c r="AZ50" s="399"/>
      <c r="BA50" s="352"/>
      <c r="BB50" s="352"/>
      <c r="BC50" s="353"/>
      <c r="BD50" s="359">
        <v>18.001029707824475</v>
      </c>
      <c r="BE50" s="354">
        <v>32.796363917130847</v>
      </c>
      <c r="BF50" s="354"/>
      <c r="BG50" s="360"/>
      <c r="BH50" s="361"/>
      <c r="BI50" s="354">
        <v>3724.8833333333332</v>
      </c>
      <c r="BJ50" s="362">
        <v>1955.2566666666669</v>
      </c>
      <c r="BK50" s="360"/>
      <c r="BL50" s="350">
        <v>2.3331596516642255</v>
      </c>
      <c r="BM50" s="351">
        <v>3.1715833333333334</v>
      </c>
      <c r="BN50" s="352">
        <v>2.7901324456764498</v>
      </c>
      <c r="BO50" s="352">
        <v>3.9633333333333333E-2</v>
      </c>
      <c r="BP50" s="352">
        <v>4.1999999999999996E-2</v>
      </c>
      <c r="BQ50" s="352">
        <v>1.8139333333333334</v>
      </c>
      <c r="BR50" s="358">
        <v>1.1367142582238254</v>
      </c>
      <c r="BS50" s="359">
        <v>3156.3933333333334</v>
      </c>
      <c r="BT50" s="354">
        <v>1779.39</v>
      </c>
      <c r="BU50" s="354">
        <v>2140.58</v>
      </c>
      <c r="BV50" s="354"/>
      <c r="BW50" s="363">
        <v>13.239306732076475</v>
      </c>
      <c r="BX50" s="352">
        <v>2.3427133995037224</v>
      </c>
      <c r="BY50" s="352">
        <v>2.7002013368764213</v>
      </c>
      <c r="BZ50" s="351">
        <v>4.1114166666666669</v>
      </c>
      <c r="CA50" s="352">
        <v>3.7696314247589706</v>
      </c>
      <c r="CB50" s="352">
        <v>7.1399999999999991E-2</v>
      </c>
      <c r="CC50" s="352">
        <v>5.2333333333333336E-2</v>
      </c>
      <c r="CD50" s="352">
        <v>1.9585999999999999</v>
      </c>
      <c r="CE50" s="358">
        <v>1.0906680795535733</v>
      </c>
      <c r="CF50" s="359">
        <v>3680.5366666666669</v>
      </c>
      <c r="CG50" s="362">
        <v>2015.8966666666668</v>
      </c>
      <c r="CH50" s="400">
        <v>1784.86</v>
      </c>
      <c r="CI50" s="400">
        <v>2080.36</v>
      </c>
      <c r="CJ50" s="365">
        <f>(CI50^2-CH50^2)/(2*CH50^2)</f>
        <v>0.17926412845854486</v>
      </c>
      <c r="CK50" s="364">
        <v>1859.8591549295772</v>
      </c>
      <c r="CL50" s="364">
        <v>2031.538461538461</v>
      </c>
      <c r="CM50" s="355">
        <f>(CL50^2-CK50^2)/(2*CK50^2)</f>
        <v>9.6568047337277918E-2</v>
      </c>
      <c r="CN50" s="366"/>
      <c r="CO50" s="367"/>
      <c r="CP50" s="368"/>
      <c r="CQ50" s="369"/>
      <c r="CR50" s="368"/>
      <c r="CS50" s="369"/>
      <c r="CT50" s="370"/>
      <c r="CU50" s="369"/>
      <c r="CV50" s="368"/>
      <c r="CW50" s="369"/>
      <c r="CX50" s="368"/>
      <c r="CY50" s="369"/>
      <c r="CZ50" s="368"/>
      <c r="DA50" s="369"/>
      <c r="DB50" s="368"/>
      <c r="DC50" s="369"/>
      <c r="DD50" s="368"/>
      <c r="DE50" s="369"/>
      <c r="DF50" s="371"/>
      <c r="DG50" s="372"/>
      <c r="DH50" s="373"/>
      <c r="DK50" s="106" t="s">
        <v>96</v>
      </c>
      <c r="DL50" s="356">
        <v>13.223847782622469</v>
      </c>
      <c r="DM50" s="356"/>
      <c r="DN50" s="40"/>
      <c r="DQ50" s="17"/>
    </row>
    <row r="51" spans="1:121" s="374" customFormat="1">
      <c r="A51" s="344" t="s">
        <v>68</v>
      </c>
      <c r="B51" s="958"/>
      <c r="C51" s="958"/>
      <c r="D51" s="344" t="s">
        <v>23</v>
      </c>
      <c r="E51" s="344" t="s">
        <v>68</v>
      </c>
      <c r="F51" s="345">
        <v>2057.54</v>
      </c>
      <c r="G51" s="346">
        <v>25.620000839233398</v>
      </c>
      <c r="H51" s="346">
        <v>27.7000007629394</v>
      </c>
      <c r="I51" s="346">
        <v>32.909999847412102</v>
      </c>
      <c r="J51" s="346">
        <v>12.6848715895177</v>
      </c>
      <c r="K51" s="346">
        <v>0.64160470000000003</v>
      </c>
      <c r="L51" s="346">
        <v>2.6441583737669898</v>
      </c>
      <c r="M51" s="346">
        <v>2.3087502794311598</v>
      </c>
      <c r="N51" s="347">
        <v>0.41316829999999999</v>
      </c>
      <c r="O51" s="344" t="s">
        <v>60</v>
      </c>
      <c r="P51" s="348" t="s">
        <v>112</v>
      </c>
      <c r="Q51" s="96" t="s">
        <v>185</v>
      </c>
      <c r="R51" s="106" t="s">
        <v>96</v>
      </c>
      <c r="S51" s="1015"/>
      <c r="T51" s="350">
        <v>2.3771877812810684</v>
      </c>
      <c r="U51" s="351">
        <v>3.2113000000000005</v>
      </c>
      <c r="V51" s="352">
        <v>2.9390012188482473</v>
      </c>
      <c r="W51" s="352">
        <v>5.2733333333333327E-2</v>
      </c>
      <c r="X51" s="352">
        <v>5.6599999999999998E-2</v>
      </c>
      <c r="Y51" s="352">
        <v>1.9276499999999999</v>
      </c>
      <c r="Z51" s="352">
        <v>1.0926510577503459</v>
      </c>
      <c r="AA51" s="352"/>
      <c r="AB51" s="352"/>
      <c r="AC51" s="352"/>
      <c r="AD51" s="352"/>
      <c r="AE51" s="352"/>
      <c r="AF51" s="353"/>
      <c r="AG51" s="354">
        <v>3656.1933333333332</v>
      </c>
      <c r="AH51" s="354">
        <v>2333.5500000000002</v>
      </c>
      <c r="AI51" s="354">
        <v>2487.9299999999998</v>
      </c>
      <c r="AJ51" s="349"/>
      <c r="AK51" s="354"/>
      <c r="AL51" s="355"/>
      <c r="AM51" s="356"/>
      <c r="AN51" s="357">
        <v>18.721698463365748</v>
      </c>
      <c r="AO51" s="356">
        <v>12.190268421750883</v>
      </c>
      <c r="AP51" s="352">
        <v>2.3697721951356274</v>
      </c>
      <c r="AQ51" s="352">
        <v>2.6987580448573323</v>
      </c>
      <c r="AR51" s="351">
        <v>4.5781000000000001</v>
      </c>
      <c r="AS51" s="352">
        <v>4.1559735271061014</v>
      </c>
      <c r="AT51" s="352">
        <v>5.1600000000000007E-2</v>
      </c>
      <c r="AU51" s="352">
        <v>4.5350000000000001E-2</v>
      </c>
      <c r="AV51" s="352">
        <v>2.4944500000000001</v>
      </c>
      <c r="AW51" s="352">
        <v>1.1015710206382943</v>
      </c>
      <c r="AX51" s="352"/>
      <c r="AY51" s="352"/>
      <c r="AZ51" s="399"/>
      <c r="BA51" s="352"/>
      <c r="BB51" s="352"/>
      <c r="BC51" s="353"/>
      <c r="BD51" s="359">
        <v>17.982149162972618</v>
      </c>
      <c r="BE51" s="354">
        <v>32.761965150506626</v>
      </c>
      <c r="BF51" s="354"/>
      <c r="BG51" s="360"/>
      <c r="BH51" s="361"/>
      <c r="BI51" s="354">
        <v>3830.3633333333332</v>
      </c>
      <c r="BJ51" s="362">
        <v>2029.2</v>
      </c>
      <c r="BK51" s="360"/>
      <c r="BL51" s="350">
        <v>2.3722274634197551</v>
      </c>
      <c r="BM51" s="351">
        <v>3.1729666666666665</v>
      </c>
      <c r="BN51" s="352">
        <v>2.861034825802701</v>
      </c>
      <c r="BO51" s="352">
        <v>3.9116666666666668E-2</v>
      </c>
      <c r="BP51" s="352">
        <v>3.6566666666666664E-2</v>
      </c>
      <c r="BQ51" s="352">
        <v>1.8211166666666667</v>
      </c>
      <c r="BR51" s="358">
        <v>1.10902762806337</v>
      </c>
      <c r="BS51" s="359">
        <v>3488.5233333333331</v>
      </c>
      <c r="BT51" s="354">
        <v>2061.04</v>
      </c>
      <c r="BU51" s="354">
        <v>2333.96</v>
      </c>
      <c r="BV51" s="354"/>
      <c r="BW51" s="363">
        <v>12.240865804150674</v>
      </c>
      <c r="BX51" s="352">
        <v>2.3761875412603874</v>
      </c>
      <c r="BY51" s="352">
        <v>2.7076241841191409</v>
      </c>
      <c r="BZ51" s="351">
        <v>3.9356333333333331</v>
      </c>
      <c r="CA51" s="352">
        <v>3.6086557758598783</v>
      </c>
      <c r="CB51" s="352">
        <v>9.1850000000000001E-2</v>
      </c>
      <c r="CC51" s="352">
        <v>6.724999999999999E-2</v>
      </c>
      <c r="CD51" s="352">
        <v>1.9240333333333333</v>
      </c>
      <c r="CE51" s="358">
        <v>1.0906092400557494</v>
      </c>
      <c r="CF51" s="359">
        <v>3792.5599999999995</v>
      </c>
      <c r="CG51" s="362">
        <v>2077.6166666666668</v>
      </c>
      <c r="CH51" s="364"/>
      <c r="CI51" s="364"/>
      <c r="CJ51" s="365"/>
      <c r="CK51" s="364"/>
      <c r="CL51" s="364"/>
      <c r="CM51" s="355"/>
      <c r="CN51" s="366"/>
      <c r="CO51" s="367"/>
      <c r="CP51" s="368"/>
      <c r="CQ51" s="369"/>
      <c r="CR51" s="368"/>
      <c r="CS51" s="369"/>
      <c r="CT51" s="370"/>
      <c r="CU51" s="369"/>
      <c r="CV51" s="368"/>
      <c r="CW51" s="369"/>
      <c r="CX51" s="368"/>
      <c r="CY51" s="369"/>
      <c r="CZ51" s="368"/>
      <c r="DA51" s="369"/>
      <c r="DB51" s="368"/>
      <c r="DC51" s="369"/>
      <c r="DD51" s="368"/>
      <c r="DE51" s="369"/>
      <c r="DF51" s="371"/>
      <c r="DG51" s="372"/>
      <c r="DH51" s="373"/>
      <c r="DK51" s="106" t="s">
        <v>96</v>
      </c>
      <c r="DL51" s="356">
        <v>12.190268421750883</v>
      </c>
      <c r="DM51" s="356"/>
      <c r="DN51" s="40"/>
      <c r="DQ51" s="17"/>
    </row>
    <row r="52" spans="1:121" s="374" customFormat="1">
      <c r="A52" s="344" t="s">
        <v>69</v>
      </c>
      <c r="B52" s="958"/>
      <c r="C52" s="958"/>
      <c r="D52" s="344" t="s">
        <v>23</v>
      </c>
      <c r="E52" s="344" t="s">
        <v>69</v>
      </c>
      <c r="F52" s="345">
        <v>2057.9499999999998</v>
      </c>
      <c r="G52" s="346">
        <v>25.610000610351499</v>
      </c>
      <c r="H52" s="346">
        <v>26.100000381469702</v>
      </c>
      <c r="I52" s="346">
        <v>30.299999237060501</v>
      </c>
      <c r="J52" s="346">
        <v>14.8213003312976</v>
      </c>
      <c r="K52" s="346">
        <v>0.69535170000000002</v>
      </c>
      <c r="L52" s="346">
        <v>2.65028128416846</v>
      </c>
      <c r="M52" s="346">
        <v>2.2574751354176801</v>
      </c>
      <c r="N52" s="347">
        <v>0.43946459999999998</v>
      </c>
      <c r="O52" s="344" t="s">
        <v>61</v>
      </c>
      <c r="P52" s="348" t="s">
        <v>112</v>
      </c>
      <c r="Q52" s="96" t="s">
        <v>185</v>
      </c>
      <c r="R52" s="106" t="s">
        <v>96</v>
      </c>
      <c r="S52" s="1015"/>
      <c r="T52" s="350">
        <v>2.2764657068021754</v>
      </c>
      <c r="U52" s="351">
        <v>3.042016666666667</v>
      </c>
      <c r="V52" s="352">
        <v>2.6797328519765067</v>
      </c>
      <c r="W52" s="352">
        <v>4.3450000000000003E-2</v>
      </c>
      <c r="X52" s="352">
        <v>4.0016666666666659E-2</v>
      </c>
      <c r="Y52" s="352">
        <v>1.7663833333333336</v>
      </c>
      <c r="Z52" s="352">
        <v>1.1351873040565845</v>
      </c>
      <c r="AA52" s="352"/>
      <c r="AB52" s="352"/>
      <c r="AC52" s="352"/>
      <c r="AD52" s="352"/>
      <c r="AE52" s="352"/>
      <c r="AF52" s="353"/>
      <c r="AG52" s="354">
        <v>3086.5499999999997</v>
      </c>
      <c r="AH52" s="354">
        <v>1923.72</v>
      </c>
      <c r="AI52" s="354">
        <v>2086.04</v>
      </c>
      <c r="AJ52" s="354"/>
      <c r="AK52" s="354"/>
      <c r="AL52" s="355"/>
      <c r="AM52" s="356"/>
      <c r="AN52" s="357">
        <v>22.211815561959654</v>
      </c>
      <c r="AO52" s="356">
        <v>15.176653953615338</v>
      </c>
      <c r="AP52" s="352">
        <v>2.277625705629275</v>
      </c>
      <c r="AQ52" s="352">
        <v>2.6851401315668233</v>
      </c>
      <c r="AR52" s="351">
        <v>4.7702333333333335</v>
      </c>
      <c r="AS52" s="352">
        <v>4.5938938391087314</v>
      </c>
      <c r="AT52" s="352">
        <v>4.7883333333333326E-2</v>
      </c>
      <c r="AU52" s="352">
        <v>3.5716666666666667E-2</v>
      </c>
      <c r="AV52" s="352">
        <v>2.6574999999999998</v>
      </c>
      <c r="AW52" s="352">
        <v>1.038385626747268</v>
      </c>
      <c r="AX52" s="352"/>
      <c r="AY52" s="352"/>
      <c r="AZ52" s="399"/>
      <c r="BA52" s="352"/>
      <c r="BB52" s="352"/>
      <c r="BC52" s="353"/>
      <c r="BD52" s="359">
        <v>15.9342911370131</v>
      </c>
      <c r="BE52" s="354">
        <v>29.030939861392621</v>
      </c>
      <c r="BF52" s="354"/>
      <c r="BG52" s="360"/>
      <c r="BH52" s="361"/>
      <c r="BI52" s="354">
        <v>3520.91</v>
      </c>
      <c r="BJ52" s="362">
        <v>1928.3</v>
      </c>
      <c r="BK52" s="360"/>
      <c r="BL52" s="350">
        <v>2.2733879115003024</v>
      </c>
      <c r="BM52" s="351">
        <v>2.9962499999999999</v>
      </c>
      <c r="BN52" s="352">
        <v>2.659045422426181</v>
      </c>
      <c r="BO52" s="352">
        <v>4.2799999999999998E-2</v>
      </c>
      <c r="BP52" s="352">
        <v>3.6733333333333333E-2</v>
      </c>
      <c r="BQ52" s="352">
        <v>1.6548166666666666</v>
      </c>
      <c r="BR52" s="358">
        <v>1.126814147186002</v>
      </c>
      <c r="BS52" s="359">
        <v>3009.64</v>
      </c>
      <c r="BT52" s="354">
        <v>1807.87</v>
      </c>
      <c r="BU52" s="354">
        <v>2085.4</v>
      </c>
      <c r="BV52" s="354"/>
      <c r="BW52" s="363">
        <v>15.16593809783461</v>
      </c>
      <c r="BX52" s="352">
        <v>2.284733547129008</v>
      </c>
      <c r="BY52" s="352">
        <v>2.6931794799167692</v>
      </c>
      <c r="BZ52" s="351">
        <v>4.2457333333333338</v>
      </c>
      <c r="CA52" s="352">
        <v>3.8697157933716455</v>
      </c>
      <c r="CB52" s="352">
        <v>9.8716666666666661E-2</v>
      </c>
      <c r="CC52" s="352">
        <v>6.7383333333333337E-2</v>
      </c>
      <c r="CD52" s="352">
        <v>1.9536666666666669</v>
      </c>
      <c r="CE52" s="358">
        <v>1.0971692909866302</v>
      </c>
      <c r="CF52" s="359">
        <v>3250.5866666666661</v>
      </c>
      <c r="CG52" s="362">
        <v>1910.3333333333333</v>
      </c>
      <c r="CH52" s="364"/>
      <c r="CI52" s="364"/>
      <c r="CJ52" s="365"/>
      <c r="CK52" s="364"/>
      <c r="CL52" s="364"/>
      <c r="CM52" s="355"/>
      <c r="CN52" s="366"/>
      <c r="CO52" s="367"/>
      <c r="CP52" s="368"/>
      <c r="CQ52" s="369"/>
      <c r="CR52" s="368"/>
      <c r="CS52" s="369"/>
      <c r="CT52" s="370"/>
      <c r="CU52" s="369"/>
      <c r="CV52" s="368"/>
      <c r="CW52" s="369"/>
      <c r="CX52" s="368"/>
      <c r="CY52" s="369"/>
      <c r="CZ52" s="368"/>
      <c r="DA52" s="369"/>
      <c r="DB52" s="368"/>
      <c r="DC52" s="369"/>
      <c r="DD52" s="368"/>
      <c r="DE52" s="369"/>
      <c r="DF52" s="371"/>
      <c r="DG52" s="372"/>
      <c r="DH52" s="373"/>
      <c r="DK52" s="106" t="s">
        <v>96</v>
      </c>
      <c r="DL52" s="356">
        <v>15.176653953615338</v>
      </c>
      <c r="DM52" s="356"/>
      <c r="DN52" s="40"/>
      <c r="DQ52" s="17"/>
    </row>
    <row r="53" spans="1:121" s="374" customFormat="1">
      <c r="A53" s="344" t="s">
        <v>70</v>
      </c>
      <c r="B53" s="958"/>
      <c r="C53" s="958"/>
      <c r="D53" s="344" t="s">
        <v>23</v>
      </c>
      <c r="E53" s="344" t="s">
        <v>70</v>
      </c>
      <c r="F53" s="345">
        <v>2058.21</v>
      </c>
      <c r="G53" s="346">
        <v>25.659999847412099</v>
      </c>
      <c r="H53" s="346">
        <v>26.7000007629394</v>
      </c>
      <c r="I53" s="346">
        <v>31.0100002288818</v>
      </c>
      <c r="J53" s="346">
        <v>14.6615202745998</v>
      </c>
      <c r="K53" s="346">
        <v>2.6926909999999999</v>
      </c>
      <c r="L53" s="346">
        <v>2.6361885461713102</v>
      </c>
      <c r="M53" s="346">
        <v>2.2496832279977199</v>
      </c>
      <c r="N53" s="347">
        <v>2.1458149999999998</v>
      </c>
      <c r="O53" s="344" t="s">
        <v>62</v>
      </c>
      <c r="P53" s="348" t="s">
        <v>109</v>
      </c>
      <c r="Q53" s="96" t="s">
        <v>183</v>
      </c>
      <c r="R53" s="106" t="s">
        <v>96</v>
      </c>
      <c r="S53" s="1015"/>
      <c r="T53" s="350">
        <v>2.2980671663576171</v>
      </c>
      <c r="U53" s="351">
        <v>3.1395666666666671</v>
      </c>
      <c r="V53" s="352">
        <v>2.9663574610984775</v>
      </c>
      <c r="W53" s="352">
        <v>4.7850000000000004E-2</v>
      </c>
      <c r="X53" s="352">
        <v>4.3366666666666664E-2</v>
      </c>
      <c r="Y53" s="352">
        <v>1.9028</v>
      </c>
      <c r="Z53" s="352">
        <v>1.058385602079233</v>
      </c>
      <c r="AA53" s="352">
        <v>3.1832159999999998</v>
      </c>
      <c r="AB53" s="352">
        <v>2.9310668999999998</v>
      </c>
      <c r="AC53" s="352">
        <f>AA53</f>
        <v>3.1832159999999998</v>
      </c>
      <c r="AD53" s="352">
        <f>AB53^2/AA53</f>
        <v>2.6988910498928158</v>
      </c>
      <c r="AE53" s="352">
        <f>AC53/AD53</f>
        <v>1.1794533166229213</v>
      </c>
      <c r="AF53" s="353">
        <v>38.708333333333002</v>
      </c>
      <c r="AG53" s="354">
        <v>3369.7533333333336</v>
      </c>
      <c r="AH53" s="354">
        <v>1755.96</v>
      </c>
      <c r="AI53" s="354">
        <v>2241.87</v>
      </c>
      <c r="AJ53" s="354">
        <v>1721.75</v>
      </c>
      <c r="AK53" s="354">
        <v>2402.63</v>
      </c>
      <c r="AL53" s="355">
        <f>(AK53^2-AJ53^2)/(2*AJ53^2)</f>
        <v>0.47365166765902539</v>
      </c>
      <c r="AM53" s="356"/>
      <c r="AN53" s="357">
        <v>20.386360310259036</v>
      </c>
      <c r="AO53" s="356">
        <v>14.1074505680656</v>
      </c>
      <c r="AP53" s="356">
        <v>2.3037917043916787</v>
      </c>
      <c r="AQ53" s="356">
        <v>2.6821787449880281</v>
      </c>
      <c r="AR53" s="351">
        <v>4.9026166666666668</v>
      </c>
      <c r="AS53" s="352">
        <v>4.6774954064212872</v>
      </c>
      <c r="AT53" s="352">
        <v>5.1250000000000004E-2</v>
      </c>
      <c r="AU53" s="352">
        <v>4.2849999999999999E-2</v>
      </c>
      <c r="AV53" s="352">
        <v>2.67035</v>
      </c>
      <c r="AW53" s="352">
        <v>1.0481285903426718</v>
      </c>
      <c r="AX53" s="352"/>
      <c r="AY53" s="352"/>
      <c r="AZ53" s="399"/>
      <c r="BA53" s="352"/>
      <c r="BB53" s="352"/>
      <c r="BC53" s="353"/>
      <c r="BD53" s="359">
        <v>16.543380325926485</v>
      </c>
      <c r="BE53" s="354">
        <v>30.140649195904221</v>
      </c>
      <c r="BF53" s="354"/>
      <c r="BG53" s="360"/>
      <c r="BH53" s="361"/>
      <c r="BI53" s="354">
        <v>3712.4599999999996</v>
      </c>
      <c r="BJ53" s="362">
        <v>1997.08</v>
      </c>
      <c r="BK53" s="360"/>
      <c r="BL53" s="350">
        <v>2.295411278688996</v>
      </c>
      <c r="BM53" s="351">
        <v>3.0976166666666662</v>
      </c>
      <c r="BN53" s="352">
        <v>2.934911257938452</v>
      </c>
      <c r="BO53" s="352">
        <v>4.0149999999999991E-2</v>
      </c>
      <c r="BP53" s="352">
        <v>3.7291666666666667E-2</v>
      </c>
      <c r="BQ53" s="352">
        <v>1.7659666666666667</v>
      </c>
      <c r="BR53" s="358">
        <v>1.0554379313132971</v>
      </c>
      <c r="BS53" s="359">
        <v>3329.91</v>
      </c>
      <c r="BT53" s="354">
        <v>1732.52</v>
      </c>
      <c r="BU53" s="354">
        <v>2339.63</v>
      </c>
      <c r="BV53" s="354"/>
      <c r="BW53" s="363">
        <v>14.422852956645887</v>
      </c>
      <c r="BX53" s="352">
        <v>2.3095653984146063</v>
      </c>
      <c r="BY53" s="352">
        <v>2.6988109304982566</v>
      </c>
      <c r="BZ53" s="351">
        <v>4.0831333333333335</v>
      </c>
      <c r="CA53" s="352">
        <v>3.8384789067899923</v>
      </c>
      <c r="CB53" s="352">
        <v>7.3166666666666672E-2</v>
      </c>
      <c r="CC53" s="352">
        <v>7.3366666666666677E-2</v>
      </c>
      <c r="CD53" s="352">
        <v>1.8888833333333332</v>
      </c>
      <c r="CE53" s="358">
        <v>1.0637373377539121</v>
      </c>
      <c r="CF53" s="359">
        <v>3685.5966666666664</v>
      </c>
      <c r="CG53" s="362">
        <v>2022.3500000000001</v>
      </c>
      <c r="CH53" s="400">
        <v>1859.02</v>
      </c>
      <c r="CI53" s="400">
        <v>2159.2800000000002</v>
      </c>
      <c r="CJ53" s="365">
        <f>(CI53^2-CH53^2)/(2*CH53^2)</f>
        <v>0.1745587879729375</v>
      </c>
      <c r="CK53" s="364"/>
      <c r="CL53" s="364"/>
      <c r="CM53" s="355"/>
      <c r="CN53" s="366"/>
      <c r="CO53" s="367"/>
      <c r="CP53" s="368"/>
      <c r="CQ53" s="369"/>
      <c r="CR53" s="368"/>
      <c r="CS53" s="369"/>
      <c r="CT53" s="370"/>
      <c r="CU53" s="369"/>
      <c r="CV53" s="368"/>
      <c r="CW53" s="369"/>
      <c r="CX53" s="368"/>
      <c r="CY53" s="369"/>
      <c r="CZ53" s="368"/>
      <c r="DA53" s="369"/>
      <c r="DB53" s="368"/>
      <c r="DC53" s="369"/>
      <c r="DD53" s="368"/>
      <c r="DE53" s="369"/>
      <c r="DF53" s="371"/>
      <c r="DG53" s="372"/>
      <c r="DH53" s="373"/>
      <c r="DK53" s="106" t="s">
        <v>96</v>
      </c>
      <c r="DL53" s="356">
        <v>14.1074505680656</v>
      </c>
      <c r="DM53" s="356"/>
      <c r="DN53" s="40"/>
      <c r="DQ53" s="17"/>
    </row>
    <row r="54" spans="1:121" s="374" customFormat="1">
      <c r="A54" s="344" t="s">
        <v>71</v>
      </c>
      <c r="B54" s="958"/>
      <c r="C54" s="958"/>
      <c r="D54" s="344" t="s">
        <v>23</v>
      </c>
      <c r="E54" s="344" t="s">
        <v>71</v>
      </c>
      <c r="F54" s="345">
        <v>2058.36</v>
      </c>
      <c r="G54" s="346">
        <v>25.620000839233398</v>
      </c>
      <c r="H54" s="346">
        <v>26.629999160766602</v>
      </c>
      <c r="I54" s="346">
        <v>30.549999237060501</v>
      </c>
      <c r="J54" s="346">
        <v>15.1915112318597</v>
      </c>
      <c r="K54" s="346">
        <v>1.3335109999999999</v>
      </c>
      <c r="L54" s="346">
        <v>2.6282864005225699</v>
      </c>
      <c r="M54" s="346">
        <v>2.22900997678174</v>
      </c>
      <c r="N54" s="347">
        <v>0.94291619999999998</v>
      </c>
      <c r="O54" s="344" t="s">
        <v>63</v>
      </c>
      <c r="P54" s="348" t="s">
        <v>109</v>
      </c>
      <c r="Q54" s="96" t="s">
        <v>183</v>
      </c>
      <c r="R54" s="106" t="s">
        <v>96</v>
      </c>
      <c r="S54" s="1015"/>
      <c r="T54" s="350">
        <v>2.2692460771569145</v>
      </c>
      <c r="U54" s="351">
        <v>2.995883333333333</v>
      </c>
      <c r="V54" s="352">
        <v>2.5217734530857334</v>
      </c>
      <c r="W54" s="352">
        <v>7.6399999999999996E-2</v>
      </c>
      <c r="X54" s="352">
        <v>5.7200000000000001E-2</v>
      </c>
      <c r="Y54" s="352">
        <v>1.73695</v>
      </c>
      <c r="Z54" s="352">
        <v>1.18821776625585</v>
      </c>
      <c r="AA54" s="352"/>
      <c r="AB54" s="352"/>
      <c r="AC54" s="352"/>
      <c r="AD54" s="352"/>
      <c r="AE54" s="352"/>
      <c r="AF54" s="353"/>
      <c r="AG54" s="354">
        <v>3153.53</v>
      </c>
      <c r="AH54" s="354">
        <v>1997.55</v>
      </c>
      <c r="AI54" s="354">
        <v>2235.7399999999998</v>
      </c>
      <c r="AJ54" s="349"/>
      <c r="AK54" s="354"/>
      <c r="AL54" s="355"/>
      <c r="AM54" s="356"/>
      <c r="AN54" s="357">
        <v>21.446160734273562</v>
      </c>
      <c r="AO54" s="356">
        <v>15.051404867421686</v>
      </c>
      <c r="AP54" s="356">
        <v>2.2786127751606489</v>
      </c>
      <c r="AQ54" s="356">
        <v>2.6823430942023743</v>
      </c>
      <c r="AR54" s="351">
        <v>4.6889500000000002</v>
      </c>
      <c r="AS54" s="352">
        <v>4.1662565564311356</v>
      </c>
      <c r="AT54" s="352">
        <v>6.2800000000000009E-2</v>
      </c>
      <c r="AU54" s="352">
        <v>7.651666666666665E-2</v>
      </c>
      <c r="AV54" s="352">
        <v>2.5471833333333329</v>
      </c>
      <c r="AW54" s="352">
        <v>1.1254587749191831</v>
      </c>
      <c r="AX54" s="352"/>
      <c r="AY54" s="352"/>
      <c r="AZ54" s="399"/>
      <c r="BA54" s="352"/>
      <c r="BB54" s="352"/>
      <c r="BC54" s="353"/>
      <c r="BD54" s="359">
        <v>17.665397080373435</v>
      </c>
      <c r="BE54" s="354">
        <v>32.184869465368322</v>
      </c>
      <c r="BF54" s="354"/>
      <c r="BG54" s="360"/>
      <c r="BH54" s="361"/>
      <c r="BI54" s="354">
        <v>3532.8633333333332</v>
      </c>
      <c r="BJ54" s="362">
        <v>1957.7733333333333</v>
      </c>
      <c r="BK54" s="360"/>
      <c r="BL54" s="350">
        <v>2.2641800962712018</v>
      </c>
      <c r="BM54" s="351">
        <v>2.9794</v>
      </c>
      <c r="BN54" s="352">
        <v>2.534510572971441</v>
      </c>
      <c r="BO54" s="352">
        <v>8.4000000000000005E-2</v>
      </c>
      <c r="BP54" s="352">
        <v>8.9683333333333351E-2</v>
      </c>
      <c r="BQ54" s="352">
        <v>1.5366000000000002</v>
      </c>
      <c r="BR54" s="358">
        <v>1.1755326775011137</v>
      </c>
      <c r="BS54" s="359">
        <v>3133.9933333333333</v>
      </c>
      <c r="BT54" s="354">
        <v>1966.78</v>
      </c>
      <c r="BU54" s="354">
        <v>2197.7600000000002</v>
      </c>
      <c r="BV54" s="354"/>
      <c r="BW54" s="363">
        <v>15.176391554702521</v>
      </c>
      <c r="BX54" s="352">
        <v>2.2837765508637236</v>
      </c>
      <c r="BY54" s="352">
        <v>2.6923831616247789</v>
      </c>
      <c r="BZ54" s="351">
        <v>3.8796999999999997</v>
      </c>
      <c r="CA54" s="352">
        <v>3.4653309391046845</v>
      </c>
      <c r="CB54" s="352">
        <v>7.2133333333333327E-2</v>
      </c>
      <c r="CC54" s="352">
        <v>0.12041666666666666</v>
      </c>
      <c r="CD54" s="352">
        <v>1.6942666666666666</v>
      </c>
      <c r="CE54" s="358">
        <v>1.1195756099999998</v>
      </c>
      <c r="CF54" s="359">
        <v>3460.15</v>
      </c>
      <c r="CG54" s="362">
        <v>2018.04</v>
      </c>
      <c r="CH54" s="364"/>
      <c r="CI54" s="364"/>
      <c r="CJ54" s="365"/>
      <c r="CK54" s="364"/>
      <c r="CL54" s="364"/>
      <c r="CM54" s="355"/>
      <c r="CN54" s="366"/>
      <c r="CO54" s="367"/>
      <c r="CP54" s="368"/>
      <c r="CQ54" s="369"/>
      <c r="CR54" s="368"/>
      <c r="CS54" s="369"/>
      <c r="CT54" s="370"/>
      <c r="CU54" s="369"/>
      <c r="CV54" s="368"/>
      <c r="CW54" s="369"/>
      <c r="CX54" s="368"/>
      <c r="CY54" s="369"/>
      <c r="CZ54" s="368"/>
      <c r="DA54" s="369"/>
      <c r="DB54" s="368"/>
      <c r="DC54" s="369"/>
      <c r="DD54" s="368"/>
      <c r="DE54" s="369"/>
      <c r="DF54" s="371"/>
      <c r="DG54" s="372"/>
      <c r="DH54" s="373"/>
      <c r="DK54" s="106" t="s">
        <v>96</v>
      </c>
      <c r="DL54" s="356">
        <v>15.051404867421686</v>
      </c>
      <c r="DM54" s="356"/>
      <c r="DN54" s="40"/>
      <c r="DQ54" s="17"/>
    </row>
    <row r="55" spans="1:121" s="422" customFormat="1">
      <c r="A55" s="401" t="s">
        <v>72</v>
      </c>
      <c r="B55" s="958"/>
      <c r="C55" s="958"/>
      <c r="D55" s="401" t="s">
        <v>23</v>
      </c>
      <c r="E55" s="401" t="s">
        <v>72</v>
      </c>
      <c r="F55" s="402">
        <v>2329.1</v>
      </c>
      <c r="G55" s="403">
        <v>25.610000610351499</v>
      </c>
      <c r="H55" s="403">
        <v>27.819999694824201</v>
      </c>
      <c r="I55" s="403">
        <v>37.099998474121001</v>
      </c>
      <c r="J55" s="403">
        <v>4.2261079079022101</v>
      </c>
      <c r="K55" s="403">
        <v>1.3671050000000001E-2</v>
      </c>
      <c r="L55" s="403">
        <v>2.7065619347286001</v>
      </c>
      <c r="M55" s="403">
        <v>2.5921797067727699</v>
      </c>
      <c r="N55" s="404">
        <v>6.975897E-3</v>
      </c>
      <c r="O55" s="401" t="s">
        <v>24</v>
      </c>
      <c r="P55" s="405" t="s">
        <v>89</v>
      </c>
      <c r="Q55" s="118" t="s">
        <v>189</v>
      </c>
      <c r="R55" s="119" t="s">
        <v>90</v>
      </c>
      <c r="S55" s="1016">
        <f>COUNT(T55:T57)</f>
        <v>3</v>
      </c>
      <c r="T55" s="407">
        <v>2.2666785973599528</v>
      </c>
      <c r="U55" s="408">
        <v>3.8477000000000015</v>
      </c>
      <c r="V55" s="409">
        <v>3.3902664950589685</v>
      </c>
      <c r="W55" s="409">
        <v>6.823333333333334E-2</v>
      </c>
      <c r="X55" s="409">
        <v>5.2350000000000008E-2</v>
      </c>
      <c r="Y55" s="409">
        <v>1.7803333333333333</v>
      </c>
      <c r="Z55" s="409">
        <v>1.1439058794852366</v>
      </c>
      <c r="AA55" s="409"/>
      <c r="AB55" s="409"/>
      <c r="AC55" s="409"/>
      <c r="AD55" s="409"/>
      <c r="AE55" s="409"/>
      <c r="AF55" s="410"/>
      <c r="AG55" s="411">
        <v>4128.123333333333</v>
      </c>
      <c r="AH55" s="411">
        <v>2583.48</v>
      </c>
      <c r="AI55" s="411">
        <v>2763.63</v>
      </c>
      <c r="AJ55" s="411"/>
      <c r="AK55" s="411"/>
      <c r="AL55" s="412"/>
      <c r="AM55" s="413"/>
      <c r="AN55" s="414">
        <v>19.475497433734095</v>
      </c>
      <c r="AO55" s="413">
        <v>13.963099839196577</v>
      </c>
      <c r="AP55" s="409">
        <v>2.2827484709289814</v>
      </c>
      <c r="AQ55" s="409">
        <v>2.6532202655633945</v>
      </c>
      <c r="AR55" s="408">
        <v>5.2168666666666663</v>
      </c>
      <c r="AS55" s="409">
        <v>4.9560441542709759</v>
      </c>
      <c r="AT55" s="409">
        <v>8.7366666666666676E-2</v>
      </c>
      <c r="AU55" s="409">
        <v>4.6849999999999996E-2</v>
      </c>
      <c r="AV55" s="409">
        <v>2.4966166666666663</v>
      </c>
      <c r="AW55" s="409">
        <v>1.0526271567154868</v>
      </c>
      <c r="AX55" s="409"/>
      <c r="AY55" s="409"/>
      <c r="AZ55" s="409"/>
      <c r="BA55" s="409"/>
      <c r="BB55" s="409"/>
      <c r="BC55" s="415"/>
      <c r="BD55" s="416">
        <v>21.999209343831595</v>
      </c>
      <c r="BE55" s="411">
        <v>40.080711339298318</v>
      </c>
      <c r="BF55" s="411"/>
      <c r="BG55" s="417"/>
      <c r="BH55" s="418"/>
      <c r="BI55" s="411">
        <v>4034.5566666666668</v>
      </c>
      <c r="BJ55" s="419">
        <v>2248.3066666666668</v>
      </c>
      <c r="BK55" s="417"/>
      <c r="BL55" s="407">
        <v>2.2655817493508081</v>
      </c>
      <c r="BM55" s="408">
        <v>3.7753666666666668</v>
      </c>
      <c r="BN55" s="409">
        <v>3.4015739645597329</v>
      </c>
      <c r="BO55" s="409">
        <v>0.14419999999999999</v>
      </c>
      <c r="BP55" s="409">
        <v>5.33E-2</v>
      </c>
      <c r="BQ55" s="409">
        <v>1.7042166666666669</v>
      </c>
      <c r="BR55" s="415">
        <v>1.1098881594230787</v>
      </c>
      <c r="BS55" s="416">
        <v>4031.4</v>
      </c>
      <c r="BT55" s="411">
        <v>2363.34</v>
      </c>
      <c r="BU55" s="411">
        <v>2608.2800000000002</v>
      </c>
      <c r="BV55" s="411"/>
      <c r="BW55" s="420">
        <v>14.018829360054966</v>
      </c>
      <c r="BX55" s="409">
        <v>2.2828112478746885</v>
      </c>
      <c r="BY55" s="409">
        <v>2.6550129881741138</v>
      </c>
      <c r="BZ55" s="408">
        <v>4.5866333333333325</v>
      </c>
      <c r="CA55" s="409">
        <v>4.2530626436238652</v>
      </c>
      <c r="CB55" s="409">
        <v>0.17521666666666666</v>
      </c>
      <c r="CC55" s="409">
        <v>9.8866666666666658E-2</v>
      </c>
      <c r="CD55" s="409">
        <v>1.8886499999999999</v>
      </c>
      <c r="CE55" s="415">
        <v>1.0784307022163315</v>
      </c>
      <c r="CF55" s="416">
        <v>4049.0266666666666</v>
      </c>
      <c r="CG55" s="419">
        <v>2439.9766666666665</v>
      </c>
      <c r="CH55" s="406"/>
      <c r="CI55" s="406"/>
      <c r="CJ55" s="421"/>
      <c r="CK55" s="406"/>
      <c r="CL55" s="406"/>
      <c r="CM55" s="412"/>
      <c r="CO55" s="423">
        <v>0.34</v>
      </c>
      <c r="CP55" s="424">
        <v>0.6</v>
      </c>
      <c r="CQ55" s="425">
        <v>4.47</v>
      </c>
      <c r="CR55" s="424">
        <v>1.03</v>
      </c>
      <c r="CS55" s="425">
        <v>37.880000000000003</v>
      </c>
      <c r="CT55" s="426">
        <v>1.94</v>
      </c>
      <c r="CU55" s="425">
        <v>0.22</v>
      </c>
      <c r="CV55" s="424">
        <v>0.11</v>
      </c>
      <c r="CW55" s="425">
        <v>0.18</v>
      </c>
      <c r="CX55" s="424">
        <v>7.0000000000000007E-2</v>
      </c>
      <c r="CY55" s="425">
        <v>0.8</v>
      </c>
      <c r="CZ55" s="424">
        <v>0.48</v>
      </c>
      <c r="DA55" s="425">
        <v>1.2</v>
      </c>
      <c r="DB55" s="424">
        <v>0.15</v>
      </c>
      <c r="DC55" s="425">
        <v>0.47</v>
      </c>
      <c r="DD55" s="424">
        <v>0.21</v>
      </c>
      <c r="DE55" s="425">
        <v>54.44</v>
      </c>
      <c r="DF55" s="427">
        <v>1.3</v>
      </c>
      <c r="DG55" s="428"/>
      <c r="DH55" s="429"/>
      <c r="DK55" s="119" t="s">
        <v>90</v>
      </c>
      <c r="DL55" s="413">
        <v>13.963099839196577</v>
      </c>
      <c r="DM55" s="413"/>
      <c r="DN55" s="40"/>
      <c r="DQ55" s="17"/>
    </row>
    <row r="56" spans="1:121" s="422" customFormat="1">
      <c r="A56" s="401" t="s">
        <v>73</v>
      </c>
      <c r="B56" s="958"/>
      <c r="C56" s="958"/>
      <c r="D56" s="401" t="s">
        <v>23</v>
      </c>
      <c r="E56" s="401" t="s">
        <v>73</v>
      </c>
      <c r="F56" s="402">
        <v>2329.5</v>
      </c>
      <c r="G56" s="403">
        <v>25.620000839233398</v>
      </c>
      <c r="H56" s="403">
        <v>27.2199993133544</v>
      </c>
      <c r="I56" s="403">
        <v>35.549999237060497</v>
      </c>
      <c r="J56" s="403">
        <v>5.3145554901545999</v>
      </c>
      <c r="K56" s="403">
        <v>1.4536819999999999</v>
      </c>
      <c r="L56" s="403">
        <v>2.6795480203467199</v>
      </c>
      <c r="M56" s="403">
        <v>2.5371419539200599</v>
      </c>
      <c r="N56" s="404">
        <v>1.132074</v>
      </c>
      <c r="O56" s="401" t="s">
        <v>25</v>
      </c>
      <c r="P56" s="405" t="s">
        <v>89</v>
      </c>
      <c r="Q56" s="118" t="s">
        <v>189</v>
      </c>
      <c r="R56" s="119" t="s">
        <v>90</v>
      </c>
      <c r="S56" s="1016"/>
      <c r="T56" s="407">
        <v>2.3812381811898331</v>
      </c>
      <c r="U56" s="408">
        <v>4.5513416666666666</v>
      </c>
      <c r="V56" s="409">
        <v>3.9615297521710682</v>
      </c>
      <c r="W56" s="409">
        <v>8.0266666666666653E-2</v>
      </c>
      <c r="X56" s="409">
        <v>8.7191666666666667E-2</v>
      </c>
      <c r="Y56" s="409">
        <v>1.8515833333333334</v>
      </c>
      <c r="Z56" s="409">
        <v>1.1489033005334548</v>
      </c>
      <c r="AA56" s="409">
        <v>4.6848815999999998</v>
      </c>
      <c r="AB56" s="409">
        <v>4.2768917999999996</v>
      </c>
      <c r="AC56" s="409">
        <f>AA56</f>
        <v>4.6848815999999998</v>
      </c>
      <c r="AD56" s="409">
        <f>AB56^2/AA56</f>
        <v>3.9044323913985868</v>
      </c>
      <c r="AE56" s="409">
        <f>AC56/AD56</f>
        <v>1.1998880068510682</v>
      </c>
      <c r="AF56" s="410">
        <v>19.666666666667027</v>
      </c>
      <c r="AG56" s="411">
        <v>4304.6766666666663</v>
      </c>
      <c r="AH56" s="411">
        <v>2530.7800000000002</v>
      </c>
      <c r="AI56" s="411">
        <v>2979.4</v>
      </c>
      <c r="AJ56" s="411">
        <v>2395.8100000000004</v>
      </c>
      <c r="AK56" s="411">
        <v>3030.355</v>
      </c>
      <c r="AL56" s="412">
        <f>(AK56^2-AJ56^2)/(2*AJ56^2)</f>
        <v>0.29993053337487796</v>
      </c>
      <c r="AM56" s="413"/>
      <c r="AN56" s="414">
        <v>14.316813003410491</v>
      </c>
      <c r="AO56" s="413">
        <v>10.217418078809521</v>
      </c>
      <c r="AP56" s="409">
        <v>2.3879648124527404</v>
      </c>
      <c r="AQ56" s="409">
        <v>2.6597194704746321</v>
      </c>
      <c r="AR56" s="408">
        <v>5.9893666666666672</v>
      </c>
      <c r="AS56" s="409">
        <v>5.5045622112243349</v>
      </c>
      <c r="AT56" s="409">
        <v>6.4583333333333326E-2</v>
      </c>
      <c r="AU56" s="409">
        <v>6.3383333333333333E-2</v>
      </c>
      <c r="AV56" s="409">
        <v>2.3852333333333333</v>
      </c>
      <c r="AW56" s="409">
        <v>1.0880732085203377</v>
      </c>
      <c r="AX56" s="409"/>
      <c r="AY56" s="409"/>
      <c r="AZ56" s="409"/>
      <c r="BA56" s="409"/>
      <c r="BB56" s="409"/>
      <c r="BC56" s="415"/>
      <c r="BD56" s="416">
        <v>41.176051355321782</v>
      </c>
      <c r="BE56" s="411">
        <v>75.019306497373066</v>
      </c>
      <c r="BF56" s="411"/>
      <c r="BG56" s="417"/>
      <c r="BH56" s="418"/>
      <c r="BI56" s="411">
        <v>4425.163333333333</v>
      </c>
      <c r="BJ56" s="419">
        <v>2461.5166666666669</v>
      </c>
      <c r="BK56" s="417"/>
      <c r="BL56" s="407">
        <v>2.379714592722471</v>
      </c>
      <c r="BM56" s="408">
        <v>4.5162833333333339</v>
      </c>
      <c r="BN56" s="409">
        <v>3.8775848993333994</v>
      </c>
      <c r="BO56" s="409">
        <v>7.9733333333333337E-2</v>
      </c>
      <c r="BP56" s="409">
        <v>5.506666666666666E-2</v>
      </c>
      <c r="BQ56" s="409">
        <v>1.6576833333333334</v>
      </c>
      <c r="BR56" s="415">
        <v>1.1647155254059645</v>
      </c>
      <c r="BS56" s="416">
        <v>4277.13</v>
      </c>
      <c r="BT56" s="411">
        <v>2312.94</v>
      </c>
      <c r="BU56" s="411">
        <v>2793.15</v>
      </c>
      <c r="BV56" s="411"/>
      <c r="BW56" s="420">
        <v>11.201097827603846</v>
      </c>
      <c r="BX56" s="409">
        <v>2.3897690328883106</v>
      </c>
      <c r="BY56" s="409">
        <v>2.6912146146230054</v>
      </c>
      <c r="BZ56" s="408">
        <v>5.3636833333333334</v>
      </c>
      <c r="CA56" s="409">
        <v>4.8073119803141102</v>
      </c>
      <c r="CB56" s="409">
        <v>0.12861666666666668</v>
      </c>
      <c r="CC56" s="409">
        <v>0.13523333333333332</v>
      </c>
      <c r="CD56" s="409">
        <v>1.9000666666666666</v>
      </c>
      <c r="CE56" s="415">
        <v>1.1157343969556288</v>
      </c>
      <c r="CF56" s="416">
        <v>4306.6133333333337</v>
      </c>
      <c r="CG56" s="419">
        <v>2556.2366666666667</v>
      </c>
      <c r="CH56" s="411">
        <v>2189.66</v>
      </c>
      <c r="CI56" s="411">
        <v>2615.65</v>
      </c>
      <c r="CJ56" s="421">
        <f>(CI56^2-CH56^2)/(2*CH56^2)</f>
        <v>0.21347029435065612</v>
      </c>
      <c r="CK56" s="430">
        <v>2654.832347140039</v>
      </c>
      <c r="CL56" s="430">
        <v>2900.8620689655172</v>
      </c>
      <c r="CM56" s="412">
        <f>(CL56^2-CK56^2)/(2*CK56^2)</f>
        <v>9.6966501932223684E-2</v>
      </c>
      <c r="CN56" s="431"/>
      <c r="CO56" s="423"/>
      <c r="CP56" s="424"/>
      <c r="CQ56" s="425"/>
      <c r="CR56" s="424"/>
      <c r="CS56" s="425"/>
      <c r="CT56" s="426"/>
      <c r="CU56" s="425"/>
      <c r="CV56" s="424"/>
      <c r="CW56" s="425"/>
      <c r="CX56" s="424"/>
      <c r="CY56" s="425"/>
      <c r="CZ56" s="424"/>
      <c r="DA56" s="425"/>
      <c r="DB56" s="424"/>
      <c r="DC56" s="425"/>
      <c r="DD56" s="424"/>
      <c r="DE56" s="425"/>
      <c r="DF56" s="427"/>
      <c r="DG56" s="428"/>
      <c r="DH56" s="429"/>
      <c r="DK56" s="119" t="s">
        <v>90</v>
      </c>
      <c r="DL56" s="413">
        <v>10.217418078809521</v>
      </c>
      <c r="DM56" s="413"/>
      <c r="DN56" s="40"/>
      <c r="DQ56" s="17"/>
    </row>
    <row r="57" spans="1:121" s="422" customFormat="1">
      <c r="A57" s="401" t="s">
        <v>74</v>
      </c>
      <c r="B57" s="958"/>
      <c r="C57" s="958"/>
      <c r="D57" s="401" t="s">
        <v>23</v>
      </c>
      <c r="E57" s="401" t="s">
        <v>74</v>
      </c>
      <c r="F57" s="402">
        <v>2410.25</v>
      </c>
      <c r="G57" s="403">
        <v>25.649999618530199</v>
      </c>
      <c r="H57" s="403">
        <v>26.709999084472599</v>
      </c>
      <c r="I57" s="403">
        <v>33.900001525878899</v>
      </c>
      <c r="J57" s="403">
        <v>8.2449414934587999</v>
      </c>
      <c r="K57" s="403">
        <v>0.9828616</v>
      </c>
      <c r="L57" s="403">
        <v>2.6816590876619602</v>
      </c>
      <c r="M57" s="403">
        <v>2.4605578648302102</v>
      </c>
      <c r="N57" s="404">
        <v>0.74935980000000002</v>
      </c>
      <c r="O57" s="401" t="s">
        <v>26</v>
      </c>
      <c r="P57" s="405" t="s">
        <v>89</v>
      </c>
      <c r="Q57" s="118" t="s">
        <v>189</v>
      </c>
      <c r="R57" s="119" t="s">
        <v>90</v>
      </c>
      <c r="S57" s="1016"/>
      <c r="T57" s="407">
        <v>2.4306033945932333</v>
      </c>
      <c r="U57" s="408">
        <v>4.7049000000000003</v>
      </c>
      <c r="V57" s="409">
        <v>4.2361748456646922</v>
      </c>
      <c r="W57" s="409">
        <v>0.12121666666666667</v>
      </c>
      <c r="X57" s="409">
        <v>6.2395833333333331E-2</v>
      </c>
      <c r="Y57" s="409">
        <v>1.8363</v>
      </c>
      <c r="Z57" s="409">
        <v>1.1109619616249451</v>
      </c>
      <c r="AA57" s="409"/>
      <c r="AB57" s="409"/>
      <c r="AC57" s="409"/>
      <c r="AD57" s="409"/>
      <c r="AE57" s="409"/>
      <c r="AF57" s="410"/>
      <c r="AG57" s="411">
        <v>4715.623333333333</v>
      </c>
      <c r="AH57" s="411">
        <v>2946.62</v>
      </c>
      <c r="AI57" s="411">
        <v>3239.63</v>
      </c>
      <c r="AJ57" s="406"/>
      <c r="AK57" s="411"/>
      <c r="AL57" s="412"/>
      <c r="AM57" s="413"/>
      <c r="AN57" s="414">
        <v>13.26829268292683</v>
      </c>
      <c r="AO57" s="409">
        <v>9.01241594152979</v>
      </c>
      <c r="AP57" s="409">
        <v>2.4341196249051817</v>
      </c>
      <c r="AQ57" s="409">
        <v>2.6752217350237304</v>
      </c>
      <c r="AR57" s="408">
        <v>5.7357833333333321</v>
      </c>
      <c r="AS57" s="409">
        <v>5.4834545540132575</v>
      </c>
      <c r="AT57" s="409">
        <v>9.1533333333333328E-2</v>
      </c>
      <c r="AU57" s="409">
        <v>5.5183333333333334E-2</v>
      </c>
      <c r="AV57" s="409">
        <v>2.3677000000000001</v>
      </c>
      <c r="AW57" s="409">
        <v>1.0460163892733274</v>
      </c>
      <c r="AX57" s="409"/>
      <c r="AY57" s="409"/>
      <c r="AZ57" s="409"/>
      <c r="BA57" s="409"/>
      <c r="BB57" s="409"/>
      <c r="BC57" s="415"/>
      <c r="BD57" s="416">
        <v>56.653743912977326</v>
      </c>
      <c r="BE57" s="411">
        <v>103.21836210460292</v>
      </c>
      <c r="BF57" s="411"/>
      <c r="BG57" s="417"/>
      <c r="BH57" s="418"/>
      <c r="BI57" s="411">
        <v>4912.4766666666665</v>
      </c>
      <c r="BJ57" s="419">
        <v>2740.4300000000003</v>
      </c>
      <c r="BK57" s="417"/>
      <c r="BL57" s="407">
        <v>2.43032563794414</v>
      </c>
      <c r="BM57" s="408">
        <v>4.6075999999999997</v>
      </c>
      <c r="BN57" s="409">
        <v>4.1520692135608064</v>
      </c>
      <c r="BO57" s="409">
        <v>0.13446666666666668</v>
      </c>
      <c r="BP57" s="409">
        <v>5.5249999999999994E-2</v>
      </c>
      <c r="BQ57" s="409">
        <v>1.6819666666666666</v>
      </c>
      <c r="BR57" s="415">
        <v>1.1097117516614159</v>
      </c>
      <c r="BS57" s="416">
        <v>4746.916666666667</v>
      </c>
      <c r="BT57" s="411">
        <v>2913.28</v>
      </c>
      <c r="BU57" s="411">
        <v>3238.42</v>
      </c>
      <c r="BV57" s="411"/>
      <c r="BW57" s="420">
        <v>8.9286091304306421</v>
      </c>
      <c r="BX57" s="409">
        <v>2.4333505331042886</v>
      </c>
      <c r="BY57" s="409">
        <v>2.6719154169823596</v>
      </c>
      <c r="BZ57" s="408">
        <v>5.0410500000000003</v>
      </c>
      <c r="CA57" s="409">
        <v>4.7888848994753079</v>
      </c>
      <c r="CB57" s="409">
        <v>0.14383333333333334</v>
      </c>
      <c r="CC57" s="409">
        <v>8.1533333333333333E-2</v>
      </c>
      <c r="CD57" s="409">
        <v>1.8567666666666665</v>
      </c>
      <c r="CE57" s="415">
        <v>1.0526563293580768</v>
      </c>
      <c r="CF57" s="416">
        <v>4852.6099999999997</v>
      </c>
      <c r="CG57" s="419">
        <v>2926.77</v>
      </c>
      <c r="CH57" s="430"/>
      <c r="CI57" s="430"/>
      <c r="CJ57" s="421"/>
      <c r="CK57" s="430"/>
      <c r="CL57" s="430"/>
      <c r="CM57" s="412"/>
      <c r="CO57" s="423"/>
      <c r="CP57" s="424"/>
      <c r="CQ57" s="425"/>
      <c r="CR57" s="424"/>
      <c r="CS57" s="425"/>
      <c r="CT57" s="426"/>
      <c r="CU57" s="425"/>
      <c r="CV57" s="424"/>
      <c r="CW57" s="425"/>
      <c r="CX57" s="424"/>
      <c r="CY57" s="425"/>
      <c r="CZ57" s="424"/>
      <c r="DA57" s="425"/>
      <c r="DB57" s="424"/>
      <c r="DC57" s="425"/>
      <c r="DD57" s="424"/>
      <c r="DE57" s="425"/>
      <c r="DF57" s="427"/>
      <c r="DG57" s="428"/>
      <c r="DH57" s="429"/>
      <c r="DK57" s="119" t="s">
        <v>90</v>
      </c>
      <c r="DL57" s="409">
        <v>9.01241594152979</v>
      </c>
      <c r="DM57" s="409"/>
      <c r="DN57" s="40"/>
      <c r="DQ57" s="17"/>
    </row>
    <row r="58" spans="1:121" s="454" customFormat="1">
      <c r="A58" s="432" t="s">
        <v>75</v>
      </c>
      <c r="B58" s="958"/>
      <c r="C58" s="958"/>
      <c r="D58" s="432" t="s">
        <v>23</v>
      </c>
      <c r="E58" s="432" t="s">
        <v>75</v>
      </c>
      <c r="F58" s="433">
        <v>2410.46</v>
      </c>
      <c r="G58" s="434">
        <v>25.639999389648398</v>
      </c>
      <c r="H58" s="434">
        <v>26.379999160766602</v>
      </c>
      <c r="I58" s="434">
        <v>33.310001373291001</v>
      </c>
      <c r="J58" s="434">
        <v>8.0057239441589907</v>
      </c>
      <c r="K58" s="434">
        <v>0.76377729999999999</v>
      </c>
      <c r="L58" s="434">
        <v>2.6630505149935</v>
      </c>
      <c r="M58" s="434">
        <v>2.4498540422696098</v>
      </c>
      <c r="N58" s="435">
        <v>0.55847460000000004</v>
      </c>
      <c r="O58" s="432" t="s">
        <v>27</v>
      </c>
      <c r="P58" s="436" t="s">
        <v>91</v>
      </c>
      <c r="Q58" s="93" t="s">
        <v>181</v>
      </c>
      <c r="R58" s="103" t="s">
        <v>92</v>
      </c>
      <c r="S58" s="1011">
        <f>COUNT(T58:T66)</f>
        <v>9</v>
      </c>
      <c r="T58" s="438">
        <v>2.3837136410716186</v>
      </c>
      <c r="U58" s="439">
        <v>3.6994833333333332</v>
      </c>
      <c r="V58" s="440">
        <v>3.2416283517545743</v>
      </c>
      <c r="W58" s="440">
        <v>7.5800000000000006E-2</v>
      </c>
      <c r="X58" s="440">
        <v>5.7583333333333334E-2</v>
      </c>
      <c r="Y58" s="440">
        <v>1.8855</v>
      </c>
      <c r="Z58" s="440">
        <v>1.1421913599987159</v>
      </c>
      <c r="AA58" s="440"/>
      <c r="AB58" s="440"/>
      <c r="AC58" s="440"/>
      <c r="AD58" s="440"/>
      <c r="AE58" s="440"/>
      <c r="AF58" s="441"/>
      <c r="AG58" s="442">
        <v>4145.3066666666664</v>
      </c>
      <c r="AH58" s="442">
        <v>2534.31</v>
      </c>
      <c r="AI58" s="442">
        <v>2746.87</v>
      </c>
      <c r="AJ58" s="442"/>
      <c r="AK58" s="442"/>
      <c r="AL58" s="443"/>
      <c r="AM58" s="444"/>
      <c r="AN58" s="445">
        <v>14.036001190121986</v>
      </c>
      <c r="AO58" s="444">
        <v>10.157780680401382</v>
      </c>
      <c r="AP58" s="440">
        <v>2.3867457505474428</v>
      </c>
      <c r="AQ58" s="440">
        <v>2.6565970527252842</v>
      </c>
      <c r="AR58" s="439">
        <v>4.8660166666666669</v>
      </c>
      <c r="AS58" s="440">
        <v>4.6617727381396836</v>
      </c>
      <c r="AT58" s="440">
        <v>5.1433333333333331E-2</v>
      </c>
      <c r="AU58" s="440">
        <v>5.0316666666666662E-2</v>
      </c>
      <c r="AV58" s="440">
        <v>2.36205</v>
      </c>
      <c r="AW58" s="440">
        <v>1.0438125022388991</v>
      </c>
      <c r="AX58" s="440"/>
      <c r="AY58" s="440"/>
      <c r="AZ58" s="440"/>
      <c r="BA58" s="440"/>
      <c r="BB58" s="440"/>
      <c r="BC58" s="446"/>
      <c r="BD58" s="447">
        <v>39.774463499653429</v>
      </c>
      <c r="BE58" s="442">
        <v>72.465731167382359</v>
      </c>
      <c r="BF58" s="442"/>
      <c r="BG58" s="448"/>
      <c r="BH58" s="449"/>
      <c r="BI58" s="442">
        <v>4314.9333333333334</v>
      </c>
      <c r="BJ58" s="450">
        <v>2344.9599999999996</v>
      </c>
      <c r="BK58" s="448"/>
      <c r="BL58" s="438">
        <v>2.3830810582053248</v>
      </c>
      <c r="BM58" s="439">
        <v>3.6938666666666666</v>
      </c>
      <c r="BN58" s="440">
        <v>3.2724576812764705</v>
      </c>
      <c r="BO58" s="440">
        <v>5.2916666666666667E-2</v>
      </c>
      <c r="BP58" s="440">
        <v>5.9500000000000004E-2</v>
      </c>
      <c r="BQ58" s="440">
        <v>1.7777500000000002</v>
      </c>
      <c r="BR58" s="446">
        <v>1.1287744644648299</v>
      </c>
      <c r="BS58" s="447">
        <v>4054.6433333333334</v>
      </c>
      <c r="BT58" s="442">
        <v>2462.94</v>
      </c>
      <c r="BU58" s="442">
        <v>2806.66</v>
      </c>
      <c r="BV58" s="442"/>
      <c r="BW58" s="451">
        <v>9.9439671630393374</v>
      </c>
      <c r="BX58" s="440">
        <v>2.3935366752577316</v>
      </c>
      <c r="BY58" s="440">
        <v>2.6578304638302699</v>
      </c>
      <c r="BZ58" s="439">
        <v>4.3597666666666663</v>
      </c>
      <c r="CA58" s="440">
        <v>3.9709135748855084</v>
      </c>
      <c r="CB58" s="440">
        <v>0.10209999999999998</v>
      </c>
      <c r="CC58" s="440">
        <v>7.931666666666666E-2</v>
      </c>
      <c r="CD58" s="440">
        <v>1.7293333333333332</v>
      </c>
      <c r="CE58" s="446">
        <v>1.0979253475171313</v>
      </c>
      <c r="CF58" s="447">
        <v>4237.5133333333333</v>
      </c>
      <c r="CG58" s="450">
        <v>2486.27</v>
      </c>
      <c r="CH58" s="452"/>
      <c r="CI58" s="452"/>
      <c r="CJ58" s="453"/>
      <c r="CK58" s="452"/>
      <c r="CL58" s="452"/>
      <c r="CM58" s="443"/>
      <c r="CO58" s="455"/>
      <c r="CP58" s="456"/>
      <c r="CQ58" s="457"/>
      <c r="CR58" s="456"/>
      <c r="CS58" s="457"/>
      <c r="CT58" s="458"/>
      <c r="CU58" s="457"/>
      <c r="CV58" s="456"/>
      <c r="CW58" s="457"/>
      <c r="CX58" s="456"/>
      <c r="CY58" s="457"/>
      <c r="CZ58" s="456"/>
      <c r="DA58" s="457"/>
      <c r="DB58" s="456"/>
      <c r="DC58" s="457"/>
      <c r="DD58" s="456"/>
      <c r="DE58" s="457"/>
      <c r="DF58" s="459"/>
      <c r="DG58" s="460"/>
      <c r="DH58" s="461"/>
      <c r="DK58" s="103" t="s">
        <v>92</v>
      </c>
      <c r="DL58" s="444">
        <v>10.157780680401382</v>
      </c>
      <c r="DM58" s="444"/>
      <c r="DN58" s="40"/>
      <c r="DQ58" s="17"/>
    </row>
    <row r="59" spans="1:121" s="454" customFormat="1">
      <c r="A59" s="432" t="s">
        <v>76</v>
      </c>
      <c r="B59" s="958"/>
      <c r="C59" s="958"/>
      <c r="D59" s="432" t="s">
        <v>23</v>
      </c>
      <c r="E59" s="432" t="s">
        <v>76</v>
      </c>
      <c r="F59" s="433">
        <v>2410.5300000000002</v>
      </c>
      <c r="G59" s="434">
        <v>25.620000839233398</v>
      </c>
      <c r="H59" s="434">
        <v>27.559999465942301</v>
      </c>
      <c r="I59" s="434">
        <v>34.7299995422363</v>
      </c>
      <c r="J59" s="434">
        <v>8.0000172653143302</v>
      </c>
      <c r="K59" s="434">
        <v>0.52030160000000003</v>
      </c>
      <c r="L59" s="434">
        <v>2.6616794497542</v>
      </c>
      <c r="M59" s="434">
        <v>2.4487446342265402</v>
      </c>
      <c r="N59" s="435">
        <v>0.35567379999999998</v>
      </c>
      <c r="O59" s="432" t="s">
        <v>56</v>
      </c>
      <c r="P59" s="436" t="s">
        <v>110</v>
      </c>
      <c r="Q59" s="93" t="s">
        <v>184</v>
      </c>
      <c r="R59" s="103" t="s">
        <v>92</v>
      </c>
      <c r="S59" s="1011"/>
      <c r="T59" s="438">
        <v>2.4154161186596821</v>
      </c>
      <c r="U59" s="439">
        <v>3.8789083333333334</v>
      </c>
      <c r="V59" s="440">
        <v>3.4742454677679993</v>
      </c>
      <c r="W59" s="440">
        <v>6.6737500000000005E-2</v>
      </c>
      <c r="X59" s="440">
        <v>5.7850000000000006E-2</v>
      </c>
      <c r="Y59" s="440">
        <v>1.9209499999999999</v>
      </c>
      <c r="Z59" s="440">
        <v>1.1166524688572785</v>
      </c>
      <c r="AA59" s="440">
        <v>3.8741669999999999</v>
      </c>
      <c r="AB59" s="440">
        <v>3.6424948000000001</v>
      </c>
      <c r="AC59" s="440">
        <f>AA59</f>
        <v>3.8741669999999999</v>
      </c>
      <c r="AD59" s="440">
        <f>AB59^2/AA59</f>
        <v>3.4246764189636223</v>
      </c>
      <c r="AE59" s="440">
        <f>AC59/AD59</f>
        <v>1.1312505259029415</v>
      </c>
      <c r="AF59" s="441">
        <v>26.208333333333002</v>
      </c>
      <c r="AG59" s="442">
        <v>3998.0699999999997</v>
      </c>
      <c r="AH59" s="442">
        <v>2580.1799999999998</v>
      </c>
      <c r="AI59" s="442">
        <v>2579.92</v>
      </c>
      <c r="AJ59" s="442">
        <v>2324.59</v>
      </c>
      <c r="AK59" s="442">
        <v>2803.61</v>
      </c>
      <c r="AL59" s="443">
        <f>(AK59^2-AJ59^2)/(2*AJ59^2)</f>
        <v>0.22729813623547993</v>
      </c>
      <c r="AM59" s="444"/>
      <c r="AN59" s="445">
        <v>14.37410397645816</v>
      </c>
      <c r="AO59" s="440">
        <v>9.6611597604646153</v>
      </c>
      <c r="AP59" s="440">
        <v>2.4186926968735194</v>
      </c>
      <c r="AQ59" s="440">
        <v>2.6773563734715915</v>
      </c>
      <c r="AR59" s="439">
        <v>5.3811666666666662</v>
      </c>
      <c r="AS59" s="440">
        <v>5.0395348596958538</v>
      </c>
      <c r="AT59" s="440">
        <v>7.8149999999999997E-2</v>
      </c>
      <c r="AU59" s="440">
        <v>4.3733333333333332E-2</v>
      </c>
      <c r="AV59" s="440">
        <v>2.3746166666666664</v>
      </c>
      <c r="AW59" s="440">
        <v>1.0677903450381987</v>
      </c>
      <c r="AX59" s="440"/>
      <c r="AY59" s="440"/>
      <c r="AZ59" s="462"/>
      <c r="BA59" s="440"/>
      <c r="BB59" s="440"/>
      <c r="BC59" s="441"/>
      <c r="BD59" s="447">
        <v>28.598013257129548</v>
      </c>
      <c r="BE59" s="442">
        <v>52.103177724331694</v>
      </c>
      <c r="BF59" s="442"/>
      <c r="BG59" s="448"/>
      <c r="BH59" s="449"/>
      <c r="BI59" s="442">
        <v>4157.8500000000004</v>
      </c>
      <c r="BJ59" s="450">
        <v>2298.2666666666664</v>
      </c>
      <c r="BK59" s="448"/>
      <c r="BL59" s="438">
        <v>2.4120961872203863</v>
      </c>
      <c r="BM59" s="439">
        <v>3.7471999999999999</v>
      </c>
      <c r="BN59" s="440">
        <v>3.4871102512839207</v>
      </c>
      <c r="BO59" s="440">
        <v>0.10838333333333333</v>
      </c>
      <c r="BP59" s="440">
        <v>4.4033333333333341E-2</v>
      </c>
      <c r="BQ59" s="440">
        <v>1.7823166666666665</v>
      </c>
      <c r="BR59" s="446">
        <v>1.0745860411555146</v>
      </c>
      <c r="BS59" s="447">
        <v>3816.7433333333333</v>
      </c>
      <c r="BT59" s="442">
        <v>2324.52</v>
      </c>
      <c r="BU59" s="442">
        <v>2434.2600000000002</v>
      </c>
      <c r="BV59" s="442"/>
      <c r="BW59" s="451">
        <v>10.001060363608335</v>
      </c>
      <c r="BX59" s="440">
        <v>2.4139953854903693</v>
      </c>
      <c r="BY59" s="440">
        <v>2.6822486967549275</v>
      </c>
      <c r="BZ59" s="439">
        <v>4.7176</v>
      </c>
      <c r="CA59" s="440">
        <v>4.4384884984478932</v>
      </c>
      <c r="CB59" s="440">
        <v>9.8449999999999996E-2</v>
      </c>
      <c r="CC59" s="440">
        <v>7.8483333333333336E-2</v>
      </c>
      <c r="CD59" s="440">
        <v>1.7256499999999999</v>
      </c>
      <c r="CE59" s="446">
        <v>1.0628843584138408</v>
      </c>
      <c r="CF59" s="447">
        <v>4187.4933333333329</v>
      </c>
      <c r="CG59" s="450">
        <v>2278.376666666667</v>
      </c>
      <c r="CH59" s="463">
        <v>2292.42</v>
      </c>
      <c r="CI59" s="463">
        <v>2491.9</v>
      </c>
      <c r="CJ59" s="453">
        <f>(CI59^2-CH59^2)/(2*CH59^2)</f>
        <v>9.0803210951578409E-2</v>
      </c>
      <c r="CK59" s="452"/>
      <c r="CL59" s="452"/>
      <c r="CM59" s="443"/>
      <c r="CN59" s="464"/>
      <c r="CO59" s="455"/>
      <c r="CP59" s="456"/>
      <c r="CQ59" s="457"/>
      <c r="CR59" s="456"/>
      <c r="CS59" s="457"/>
      <c r="CT59" s="458"/>
      <c r="CU59" s="457"/>
      <c r="CV59" s="456"/>
      <c r="CW59" s="457"/>
      <c r="CX59" s="456"/>
      <c r="CY59" s="457"/>
      <c r="CZ59" s="456"/>
      <c r="DA59" s="457"/>
      <c r="DB59" s="456"/>
      <c r="DC59" s="457"/>
      <c r="DD59" s="456"/>
      <c r="DE59" s="457"/>
      <c r="DF59" s="459"/>
      <c r="DG59" s="460"/>
      <c r="DH59" s="461"/>
      <c r="DK59" s="103" t="s">
        <v>92</v>
      </c>
      <c r="DL59" s="440">
        <v>9.6611597604646153</v>
      </c>
      <c r="DM59" s="440"/>
      <c r="DN59" s="40"/>
      <c r="DQ59" s="17"/>
    </row>
    <row r="60" spans="1:121" s="454" customFormat="1">
      <c r="A60" s="432" t="s">
        <v>78</v>
      </c>
      <c r="B60" s="958"/>
      <c r="C60" s="958"/>
      <c r="D60" s="432" t="s">
        <v>77</v>
      </c>
      <c r="E60" s="432" t="s">
        <v>78</v>
      </c>
      <c r="F60" s="433">
        <v>2411.52</v>
      </c>
      <c r="G60" s="434">
        <v>25.590000152587798</v>
      </c>
      <c r="H60" s="434">
        <v>26.290000915527301</v>
      </c>
      <c r="I60" s="434">
        <v>36.740001678466797</v>
      </c>
      <c r="J60" s="434">
        <v>1.3902837120285301</v>
      </c>
      <c r="K60" s="434">
        <v>5.438548E-2</v>
      </c>
      <c r="L60" s="434">
        <v>2.7569349715258999</v>
      </c>
      <c r="M60" s="434">
        <v>2.7186057536655599</v>
      </c>
      <c r="N60" s="435">
        <v>3.8606090000000003E-2</v>
      </c>
      <c r="O60" s="432" t="s">
        <v>65</v>
      </c>
      <c r="P60" s="436" t="s">
        <v>114</v>
      </c>
      <c r="Q60" s="93" t="s">
        <v>171</v>
      </c>
      <c r="R60" s="103" t="s">
        <v>92</v>
      </c>
      <c r="S60" s="1011"/>
      <c r="T60" s="438">
        <v>2.3967970727337398</v>
      </c>
      <c r="U60" s="439">
        <v>4.0532624999999998</v>
      </c>
      <c r="V60" s="440">
        <v>4.3432626982253275</v>
      </c>
      <c r="W60" s="440">
        <v>7.7570833333333339E-2</v>
      </c>
      <c r="X60" s="440">
        <v>9.2729166666666668E-2</v>
      </c>
      <c r="Y60" s="440">
        <v>2.0155500000000002</v>
      </c>
      <c r="Z60" s="440">
        <v>0.93379652062240937</v>
      </c>
      <c r="AA60" s="440">
        <v>4.1738400000000002</v>
      </c>
      <c r="AB60" s="440">
        <v>4.0308245999999999</v>
      </c>
      <c r="AC60" s="440">
        <f>AA60</f>
        <v>4.1738400000000002</v>
      </c>
      <c r="AD60" s="440">
        <f>AB60^2/AA60</f>
        <v>3.8927095806176468</v>
      </c>
      <c r="AE60" s="440">
        <f>AC60/AD60</f>
        <v>1.072219726018643</v>
      </c>
      <c r="AF60" s="441">
        <v>-75.875</v>
      </c>
      <c r="AG60" s="442">
        <v>4052.69</v>
      </c>
      <c r="AH60" s="442">
        <v>2495.06</v>
      </c>
      <c r="AI60" s="442">
        <v>2407.5300000000002</v>
      </c>
      <c r="AJ60" s="442">
        <v>2266.6350000000002</v>
      </c>
      <c r="AK60" s="452">
        <v>2506.16</v>
      </c>
      <c r="AL60" s="443">
        <f>(AK60^2-AJ60^2)/(2*AJ60^2)</f>
        <v>0.11125779616686929</v>
      </c>
      <c r="AM60" s="444"/>
      <c r="AN60" s="445">
        <v>12.030826316540603</v>
      </c>
      <c r="AO60" s="444">
        <v>8.5219093683422393</v>
      </c>
      <c r="AP60" s="444">
        <v>2.4284729913730918</v>
      </c>
      <c r="AQ60" s="444">
        <v>2.654704503126863</v>
      </c>
      <c r="AR60" s="439">
        <v>5.6520166666666665</v>
      </c>
      <c r="AS60" s="440">
        <v>5.4914074830714323</v>
      </c>
      <c r="AT60" s="440">
        <v>5.991666666666666E-2</v>
      </c>
      <c r="AU60" s="440">
        <v>5.7033333333333325E-2</v>
      </c>
      <c r="AV60" s="440">
        <v>2.2574666666666667</v>
      </c>
      <c r="AW60" s="440">
        <v>1.0292473621909046</v>
      </c>
      <c r="AX60" s="440"/>
      <c r="AY60" s="440"/>
      <c r="AZ60" s="462"/>
      <c r="BA60" s="440"/>
      <c r="BB60" s="440"/>
      <c r="BC60" s="441"/>
      <c r="BD60" s="447">
        <v>41.627156969579666</v>
      </c>
      <c r="BE60" s="442">
        <v>75.841183030571145</v>
      </c>
      <c r="BF60" s="442"/>
      <c r="BG60" s="448"/>
      <c r="BH60" s="449"/>
      <c r="BI60" s="442">
        <v>4505.0200000000004</v>
      </c>
      <c r="BJ60" s="450">
        <v>2480.1233333333334</v>
      </c>
      <c r="BK60" s="448"/>
      <c r="BL60" s="438">
        <v>2.3962905735219935</v>
      </c>
      <c r="BM60" s="439">
        <v>3.9577333333333335</v>
      </c>
      <c r="BN60" s="440">
        <v>4.0491889903311655</v>
      </c>
      <c r="BO60" s="440">
        <v>6.0016666666666676E-2</v>
      </c>
      <c r="BP60" s="440">
        <v>9.7816666666666663E-2</v>
      </c>
      <c r="BQ60" s="440">
        <v>1.8397000000000001</v>
      </c>
      <c r="BR60" s="446">
        <v>0.97741383343276544</v>
      </c>
      <c r="BS60" s="447">
        <v>3909.7566666666667</v>
      </c>
      <c r="BT60" s="442">
        <v>2494.6</v>
      </c>
      <c r="BU60" s="442">
        <v>2345.13</v>
      </c>
      <c r="BV60" s="442"/>
      <c r="BW60" s="451">
        <v>8.6735766584902905</v>
      </c>
      <c r="BX60" s="440">
        <v>2.4264046642444805</v>
      </c>
      <c r="BY60" s="440">
        <v>2.6568484513743469</v>
      </c>
      <c r="BZ60" s="439">
        <v>4.9508333333333336</v>
      </c>
      <c r="CA60" s="440">
        <v>4.9956007462267857</v>
      </c>
      <c r="CB60" s="440">
        <v>8.2316666666666663E-2</v>
      </c>
      <c r="CC60" s="440">
        <v>7.7966666666666656E-2</v>
      </c>
      <c r="CD60" s="440">
        <v>1.7379166666666663</v>
      </c>
      <c r="CE60" s="446">
        <v>0.99103863275557691</v>
      </c>
      <c r="CF60" s="447">
        <v>4367.3633333333337</v>
      </c>
      <c r="CG60" s="450">
        <v>2541.5099999999998</v>
      </c>
      <c r="CH60" s="463">
        <v>2437.91</v>
      </c>
      <c r="CI60" s="463">
        <v>2677.29</v>
      </c>
      <c r="CJ60" s="453">
        <f>(CI60^2-CH60^2)/(2*CH60^2)</f>
        <v>0.10301136649509658</v>
      </c>
      <c r="CK60" s="452"/>
      <c r="CL60" s="452"/>
      <c r="CM60" s="443"/>
      <c r="CN60" s="464"/>
      <c r="CO60" s="455"/>
      <c r="CP60" s="456"/>
      <c r="CQ60" s="457"/>
      <c r="CR60" s="456"/>
      <c r="CS60" s="457"/>
      <c r="CT60" s="458"/>
      <c r="CU60" s="457"/>
      <c r="CV60" s="456"/>
      <c r="CW60" s="457"/>
      <c r="CX60" s="456"/>
      <c r="CY60" s="457"/>
      <c r="CZ60" s="456"/>
      <c r="DA60" s="457"/>
      <c r="DB60" s="456"/>
      <c r="DC60" s="457"/>
      <c r="DD60" s="456"/>
      <c r="DE60" s="457"/>
      <c r="DF60" s="459"/>
      <c r="DG60" s="460"/>
      <c r="DH60" s="461"/>
      <c r="DK60" s="103" t="s">
        <v>92</v>
      </c>
      <c r="DL60" s="444">
        <v>8.5219093683422393</v>
      </c>
      <c r="DM60" s="444"/>
      <c r="DN60" s="40"/>
      <c r="DQ60" s="17"/>
    </row>
    <row r="61" spans="1:121" s="454" customFormat="1">
      <c r="A61" s="432" t="s">
        <v>79</v>
      </c>
      <c r="B61" s="958"/>
      <c r="C61" s="958"/>
      <c r="D61" s="432" t="s">
        <v>77</v>
      </c>
      <c r="E61" s="432" t="s">
        <v>79</v>
      </c>
      <c r="F61" s="433">
        <v>2411.98</v>
      </c>
      <c r="G61" s="434">
        <v>25.670000076293899</v>
      </c>
      <c r="H61" s="434">
        <v>27.530000686645501</v>
      </c>
      <c r="I61" s="434">
        <v>36.549999237060497</v>
      </c>
      <c r="J61" s="434">
        <v>4.2400676848646199</v>
      </c>
      <c r="K61" s="434">
        <v>0.41559570000000001</v>
      </c>
      <c r="L61" s="434">
        <v>2.6823429767751201</v>
      </c>
      <c r="M61" s="434">
        <v>2.5686098190196498</v>
      </c>
      <c r="N61" s="435">
        <v>0.2810588</v>
      </c>
      <c r="O61" s="432" t="s">
        <v>66</v>
      </c>
      <c r="P61" s="436" t="s">
        <v>114</v>
      </c>
      <c r="Q61" s="93" t="s">
        <v>171</v>
      </c>
      <c r="R61" s="103" t="s">
        <v>92</v>
      </c>
      <c r="S61" s="1011"/>
      <c r="T61" s="438">
        <v>2.3773859595428055</v>
      </c>
      <c r="U61" s="439">
        <v>3.8667875</v>
      </c>
      <c r="V61" s="440">
        <v>3.3536592108060925</v>
      </c>
      <c r="W61" s="440">
        <v>8.4145833333333336E-2</v>
      </c>
      <c r="X61" s="440">
        <v>5.6345833333333331E-2</v>
      </c>
      <c r="Y61" s="440">
        <v>1.8828833333333332</v>
      </c>
      <c r="Z61" s="440">
        <v>1.1535097988849814</v>
      </c>
      <c r="AA61" s="440"/>
      <c r="AB61" s="440"/>
      <c r="AC61" s="440"/>
      <c r="AD61" s="440"/>
      <c r="AE61" s="440"/>
      <c r="AF61" s="441"/>
      <c r="AG61" s="442">
        <v>3739.5233333333331</v>
      </c>
      <c r="AH61" s="442">
        <v>2241.33</v>
      </c>
      <c r="AI61" s="442">
        <v>2403.94</v>
      </c>
      <c r="AJ61" s="437"/>
      <c r="AK61" s="442"/>
      <c r="AL61" s="443"/>
      <c r="AM61" s="444"/>
      <c r="AN61" s="445">
        <v>13.678101814442078</v>
      </c>
      <c r="AO61" s="444">
        <v>10.281934695919556</v>
      </c>
      <c r="AP61" s="444">
        <v>2.3907361993635736</v>
      </c>
      <c r="AQ61" s="444">
        <v>2.6647210807106436</v>
      </c>
      <c r="AR61" s="439">
        <v>5.3844333333333338</v>
      </c>
      <c r="AS61" s="440">
        <v>5.2637176188972745</v>
      </c>
      <c r="AT61" s="440">
        <v>6.0033333333333341E-2</v>
      </c>
      <c r="AU61" s="440">
        <v>6.2383333333333332E-2</v>
      </c>
      <c r="AV61" s="440">
        <v>2.4108833333333335</v>
      </c>
      <c r="AW61" s="440">
        <v>1.0229335468154062</v>
      </c>
      <c r="AX61" s="440"/>
      <c r="AY61" s="440"/>
      <c r="AZ61" s="462"/>
      <c r="BA61" s="440"/>
      <c r="BB61" s="440"/>
      <c r="BC61" s="441"/>
      <c r="BD61" s="447">
        <v>32.990861540911773</v>
      </c>
      <c r="BE61" s="442">
        <v>60.106578267859661</v>
      </c>
      <c r="BF61" s="442"/>
      <c r="BG61" s="448"/>
      <c r="BH61" s="449"/>
      <c r="BI61" s="442">
        <v>4296.503333333334</v>
      </c>
      <c r="BJ61" s="450">
        <v>2369.2333333333336</v>
      </c>
      <c r="BK61" s="448"/>
      <c r="BL61" s="438">
        <v>2.376555776897638</v>
      </c>
      <c r="BM61" s="439">
        <v>3.8648666666666669</v>
      </c>
      <c r="BN61" s="440">
        <v>3.3418068828017637</v>
      </c>
      <c r="BO61" s="440">
        <v>5.9116666666666678E-2</v>
      </c>
      <c r="BP61" s="440">
        <v>4.753333333333333E-2</v>
      </c>
      <c r="BQ61" s="440">
        <v>1.8021833333333332</v>
      </c>
      <c r="BR61" s="446">
        <v>1.1565200510408822</v>
      </c>
      <c r="BS61" s="447">
        <v>3568.3566666666666</v>
      </c>
      <c r="BT61" s="442">
        <v>2034.66</v>
      </c>
      <c r="BU61" s="442">
        <v>2299.54</v>
      </c>
      <c r="BV61" s="442"/>
      <c r="BW61" s="451">
        <v>9.9806759624128674</v>
      </c>
      <c r="BX61" s="440">
        <v>2.4010422647014247</v>
      </c>
      <c r="BY61" s="440">
        <v>2.6672520487921916</v>
      </c>
      <c r="BZ61" s="439">
        <v>4.8738333333333337</v>
      </c>
      <c r="CA61" s="440">
        <v>4.3783438708408857</v>
      </c>
      <c r="CB61" s="440">
        <v>8.4216666666666662E-2</v>
      </c>
      <c r="CC61" s="440">
        <v>7.1900000000000006E-2</v>
      </c>
      <c r="CD61" s="440">
        <v>1.8746666666666669</v>
      </c>
      <c r="CE61" s="446">
        <v>1.1131682382903576</v>
      </c>
      <c r="CF61" s="447">
        <v>4114.4466666666667</v>
      </c>
      <c r="CG61" s="450">
        <v>2375.4266666666667</v>
      </c>
      <c r="CH61" s="452"/>
      <c r="CI61" s="452"/>
      <c r="CJ61" s="453"/>
      <c r="CK61" s="452"/>
      <c r="CL61" s="452"/>
      <c r="CM61" s="443"/>
      <c r="CN61" s="464"/>
      <c r="CO61" s="455"/>
      <c r="CP61" s="456"/>
      <c r="CQ61" s="457"/>
      <c r="CR61" s="456"/>
      <c r="CS61" s="457"/>
      <c r="CT61" s="458"/>
      <c r="CU61" s="457"/>
      <c r="CV61" s="456"/>
      <c r="CW61" s="457"/>
      <c r="CX61" s="456"/>
      <c r="CY61" s="457"/>
      <c r="CZ61" s="456"/>
      <c r="DA61" s="457"/>
      <c r="DB61" s="456"/>
      <c r="DC61" s="457"/>
      <c r="DD61" s="456"/>
      <c r="DE61" s="457"/>
      <c r="DF61" s="459"/>
      <c r="DG61" s="460"/>
      <c r="DH61" s="461"/>
      <c r="DK61" s="103" t="s">
        <v>92</v>
      </c>
      <c r="DL61" s="444">
        <v>10.281934695919556</v>
      </c>
      <c r="DM61" s="444"/>
      <c r="DN61" s="40"/>
      <c r="DQ61" s="17"/>
    </row>
    <row r="62" spans="1:121" s="454" customFormat="1">
      <c r="A62" s="432" t="s">
        <v>81</v>
      </c>
      <c r="B62" s="958"/>
      <c r="C62" s="958"/>
      <c r="D62" s="432" t="s">
        <v>80</v>
      </c>
      <c r="E62" s="432" t="s">
        <v>81</v>
      </c>
      <c r="F62" s="433">
        <v>2412.1</v>
      </c>
      <c r="G62" s="434">
        <v>25.649999618530199</v>
      </c>
      <c r="H62" s="434">
        <v>27.909999847412099</v>
      </c>
      <c r="I62" s="434">
        <v>37.049999237060497</v>
      </c>
      <c r="J62" s="434">
        <v>4.2269645630098198</v>
      </c>
      <c r="K62" s="434">
        <v>0.23588790000000001</v>
      </c>
      <c r="L62" s="434">
        <v>2.68582665073914</v>
      </c>
      <c r="M62" s="434">
        <v>2.5722977099885198</v>
      </c>
      <c r="N62" s="435">
        <v>0.13824620000000001</v>
      </c>
      <c r="O62" s="432" t="s">
        <v>67</v>
      </c>
      <c r="P62" s="436" t="s">
        <v>114</v>
      </c>
      <c r="Q62" s="93" t="s">
        <v>171</v>
      </c>
      <c r="R62" s="103" t="s">
        <v>92</v>
      </c>
      <c r="S62" s="1011"/>
      <c r="T62" s="438">
        <v>2.3866727627295217</v>
      </c>
      <c r="U62" s="439">
        <v>3.7808000000000002</v>
      </c>
      <c r="V62" s="440">
        <v>3.3319685609691705</v>
      </c>
      <c r="W62" s="440">
        <v>8.4966666666666663E-2</v>
      </c>
      <c r="X62" s="440">
        <v>9.2020833333333329E-2</v>
      </c>
      <c r="Y62" s="440">
        <v>1.8347583333333333</v>
      </c>
      <c r="Z62" s="440">
        <v>1.1348583317313277</v>
      </c>
      <c r="AA62" s="440">
        <v>3.8486685999999999</v>
      </c>
      <c r="AB62" s="440">
        <v>3.6339738000000001</v>
      </c>
      <c r="AC62" s="440">
        <f>AA62</f>
        <v>3.8486685999999999</v>
      </c>
      <c r="AD62" s="440">
        <f>AB62^2/AA62</f>
        <v>3.431255572144206</v>
      </c>
      <c r="AE62" s="440">
        <f>AC62/AD62</f>
        <v>1.1216502295091213</v>
      </c>
      <c r="AF62" s="441">
        <v>6.2916666666666998</v>
      </c>
      <c r="AG62" s="442">
        <v>3663.39</v>
      </c>
      <c r="AH62" s="442">
        <v>2072.0500000000002</v>
      </c>
      <c r="AI62" s="442">
        <v>2432.27</v>
      </c>
      <c r="AJ62" s="442">
        <v>2079.7550000000001</v>
      </c>
      <c r="AK62" s="442">
        <v>2443.6149999999998</v>
      </c>
      <c r="AL62" s="443">
        <f>(AK62^2-AJ62^2)/(2*AJ62^2)</f>
        <v>0.19025762834102028</v>
      </c>
      <c r="AM62" s="444"/>
      <c r="AN62" s="445">
        <v>14.684599079014692</v>
      </c>
      <c r="AO62" s="444">
        <v>9.6630367029662683</v>
      </c>
      <c r="AP62" s="444">
        <v>2.4040095878779781</v>
      </c>
      <c r="AQ62" s="444">
        <v>2.6611582901823261</v>
      </c>
      <c r="AR62" s="439">
        <v>5.3911666666666669</v>
      </c>
      <c r="AS62" s="440">
        <v>5.2204073348378506</v>
      </c>
      <c r="AT62" s="440">
        <v>6.1366666666666667E-2</v>
      </c>
      <c r="AU62" s="440">
        <v>7.6083333333333336E-2</v>
      </c>
      <c r="AV62" s="440">
        <v>2.3851999999999998</v>
      </c>
      <c r="AW62" s="440">
        <v>1.0327099632033063</v>
      </c>
      <c r="AX62" s="440"/>
      <c r="AY62" s="440"/>
      <c r="AZ62" s="462"/>
      <c r="BA62" s="440"/>
      <c r="BB62" s="440"/>
      <c r="BC62" s="441"/>
      <c r="BD62" s="447">
        <v>34.236067166139257</v>
      </c>
      <c r="BE62" s="442">
        <v>62.375238311171955</v>
      </c>
      <c r="BF62" s="442"/>
      <c r="BG62" s="448"/>
      <c r="BH62" s="449"/>
      <c r="BI62" s="442">
        <v>4232.5933333333332</v>
      </c>
      <c r="BJ62" s="450">
        <v>2285.8066666666668</v>
      </c>
      <c r="BK62" s="448"/>
      <c r="BL62" s="438">
        <v>2.3858904987555833</v>
      </c>
      <c r="BM62" s="439">
        <v>3.7763499999999999</v>
      </c>
      <c r="BN62" s="440">
        <v>3.3491980001265182</v>
      </c>
      <c r="BO62" s="440">
        <v>0.10396666666666668</v>
      </c>
      <c r="BP62" s="440">
        <v>7.1516666666666673E-2</v>
      </c>
      <c r="BQ62" s="440">
        <v>1.7119333333333333</v>
      </c>
      <c r="BR62" s="446">
        <v>1.1275385927787327</v>
      </c>
      <c r="BS62" s="447">
        <v>3602.0666666666671</v>
      </c>
      <c r="BT62" s="442">
        <v>2173.4899999999998</v>
      </c>
      <c r="BU62" s="442">
        <v>2410</v>
      </c>
      <c r="BV62" s="442"/>
      <c r="BW62" s="451">
        <v>9.6138596144246815</v>
      </c>
      <c r="BX62" s="440">
        <v>2.4076267369253812</v>
      </c>
      <c r="BY62" s="440">
        <v>2.6637122977646399</v>
      </c>
      <c r="BZ62" s="439">
        <v>4.7189500000000004</v>
      </c>
      <c r="CA62" s="440">
        <v>4.4489597335094562</v>
      </c>
      <c r="CB62" s="440">
        <v>9.9650000000000002E-2</v>
      </c>
      <c r="CC62" s="440">
        <v>7.7233333333333334E-2</v>
      </c>
      <c r="CD62" s="440">
        <v>1.7305833333333334</v>
      </c>
      <c r="CE62" s="446">
        <v>1.0606861564641694</v>
      </c>
      <c r="CF62" s="447">
        <v>4117.2700000000004</v>
      </c>
      <c r="CG62" s="450">
        <v>2273.6433333333334</v>
      </c>
      <c r="CH62" s="463">
        <v>2334.5300000000002</v>
      </c>
      <c r="CI62" s="463">
        <v>2559.33</v>
      </c>
      <c r="CJ62" s="453">
        <f>(CI62^2-CH62^2)/(2*CH62^2)</f>
        <v>0.10092968875614673</v>
      </c>
      <c r="CK62" s="452">
        <v>2332.894736842105</v>
      </c>
      <c r="CL62" s="452">
        <v>2523.2447817836814</v>
      </c>
      <c r="CM62" s="443">
        <f>(CL62^2-CK62^2)/(2*CK62^2)</f>
        <v>8.492271242830271E-2</v>
      </c>
      <c r="CN62" s="464"/>
      <c r="CO62" s="455"/>
      <c r="CP62" s="456"/>
      <c r="CQ62" s="457"/>
      <c r="CR62" s="456"/>
      <c r="CS62" s="457"/>
      <c r="CT62" s="458"/>
      <c r="CU62" s="457"/>
      <c r="CV62" s="456"/>
      <c r="CW62" s="457"/>
      <c r="CX62" s="456"/>
      <c r="CY62" s="457"/>
      <c r="CZ62" s="456"/>
      <c r="DA62" s="457"/>
      <c r="DB62" s="456"/>
      <c r="DC62" s="457"/>
      <c r="DD62" s="456"/>
      <c r="DE62" s="457"/>
      <c r="DF62" s="459"/>
      <c r="DG62" s="460"/>
      <c r="DH62" s="461"/>
      <c r="DK62" s="103" t="s">
        <v>92</v>
      </c>
      <c r="DL62" s="444">
        <v>9.6630367029662683</v>
      </c>
      <c r="DM62" s="444"/>
      <c r="DN62" s="40"/>
      <c r="DQ62" s="17"/>
    </row>
    <row r="63" spans="1:121" s="454" customFormat="1">
      <c r="A63" s="432" t="s">
        <v>83</v>
      </c>
      <c r="B63" s="958"/>
      <c r="C63" s="965"/>
      <c r="D63" s="432" t="s">
        <v>82</v>
      </c>
      <c r="E63" s="432" t="s">
        <v>83</v>
      </c>
      <c r="F63" s="433">
        <v>2667.3</v>
      </c>
      <c r="G63" s="434">
        <v>25.620000839233398</v>
      </c>
      <c r="H63" s="434">
        <v>27.940000534057599</v>
      </c>
      <c r="I63" s="434">
        <v>39.400001525878899</v>
      </c>
      <c r="J63" s="434">
        <v>1.2773679961861799</v>
      </c>
      <c r="K63" s="434">
        <v>8.5793540000000008E-3</v>
      </c>
      <c r="L63" s="434">
        <v>2.77214720635842</v>
      </c>
      <c r="M63" s="434">
        <v>2.7367366851372199</v>
      </c>
      <c r="N63" s="435">
        <v>4.9407460000000002E-3</v>
      </c>
      <c r="O63" s="432" t="s">
        <v>68</v>
      </c>
      <c r="P63" s="436" t="s">
        <v>114</v>
      </c>
      <c r="Q63" s="93" t="s">
        <v>171</v>
      </c>
      <c r="R63" s="103" t="s">
        <v>92</v>
      </c>
      <c r="S63" s="1011"/>
      <c r="T63" s="438">
        <v>2.311369465911866</v>
      </c>
      <c r="U63" s="439">
        <v>3.8159666666666663</v>
      </c>
      <c r="V63" s="440">
        <v>3.2519727301997587</v>
      </c>
      <c r="W63" s="440">
        <v>6.958333333333333E-2</v>
      </c>
      <c r="X63" s="440">
        <v>8.8716666666666666E-2</v>
      </c>
      <c r="Y63" s="440">
        <v>1.9054666666666666</v>
      </c>
      <c r="Z63" s="440">
        <v>1.1728867872019277</v>
      </c>
      <c r="AA63" s="440"/>
      <c r="AB63" s="440"/>
      <c r="AC63" s="440"/>
      <c r="AD63" s="440"/>
      <c r="AE63" s="440"/>
      <c r="AF63" s="441"/>
      <c r="AG63" s="442">
        <v>3414.9133333333339</v>
      </c>
      <c r="AH63" s="442">
        <v>2064.4899999999998</v>
      </c>
      <c r="AI63" s="442">
        <v>2351.66</v>
      </c>
      <c r="AJ63" s="437"/>
      <c r="AK63" s="442"/>
      <c r="AL63" s="443"/>
      <c r="AM63" s="444"/>
      <c r="AN63" s="445">
        <v>16.61659513590844</v>
      </c>
      <c r="AO63" s="444">
        <v>11.716540445138877</v>
      </c>
      <c r="AP63" s="444">
        <v>2.3458595679662393</v>
      </c>
      <c r="AQ63" s="444">
        <v>2.6571903500320748</v>
      </c>
      <c r="AR63" s="439">
        <v>5.4541000000000004</v>
      </c>
      <c r="AS63" s="440">
        <v>5.063296542254653</v>
      </c>
      <c r="AT63" s="440">
        <v>5.8783333333333326E-2</v>
      </c>
      <c r="AU63" s="440">
        <v>5.5266666666666672E-2</v>
      </c>
      <c r="AV63" s="440">
        <v>2.385933333333333</v>
      </c>
      <c r="AW63" s="440">
        <v>1.0771836005424491</v>
      </c>
      <c r="AX63" s="440"/>
      <c r="AY63" s="440"/>
      <c r="AZ63" s="462"/>
      <c r="BA63" s="440"/>
      <c r="BB63" s="440"/>
      <c r="BC63" s="441"/>
      <c r="BD63" s="447">
        <v>28.725204082178571</v>
      </c>
      <c r="BE63" s="442">
        <v>52.33490872266534</v>
      </c>
      <c r="BF63" s="442"/>
      <c r="BG63" s="448"/>
      <c r="BH63" s="449"/>
      <c r="BI63" s="442">
        <v>4190.4233333333332</v>
      </c>
      <c r="BJ63" s="450">
        <v>2217.9533333333334</v>
      </c>
      <c r="BK63" s="448"/>
      <c r="BL63" s="438">
        <v>2.3106753652648511</v>
      </c>
      <c r="BM63" s="439">
        <v>3.7559166666666668</v>
      </c>
      <c r="BN63" s="440">
        <v>3.4087969885292093</v>
      </c>
      <c r="BO63" s="440">
        <v>5.4916666666666662E-2</v>
      </c>
      <c r="BP63" s="440">
        <v>4.5216666666666655E-2</v>
      </c>
      <c r="BQ63" s="440">
        <v>1.7135666666666669</v>
      </c>
      <c r="BR63" s="446">
        <v>1.1018305517475915</v>
      </c>
      <c r="BS63" s="447">
        <v>3370.9</v>
      </c>
      <c r="BT63" s="442">
        <v>2066.06</v>
      </c>
      <c r="BU63" s="442">
        <v>2236.21</v>
      </c>
      <c r="BV63" s="442"/>
      <c r="BW63" s="451">
        <v>11.745551700465715</v>
      </c>
      <c r="BX63" s="440">
        <v>2.3474745904224719</v>
      </c>
      <c r="BY63" s="440">
        <v>2.6598937907981455</v>
      </c>
      <c r="BZ63" s="439">
        <v>4.6904833333333329</v>
      </c>
      <c r="CA63" s="440">
        <v>4.4183817076420686</v>
      </c>
      <c r="CB63" s="440">
        <v>8.0116666666666669E-2</v>
      </c>
      <c r="CC63" s="440">
        <v>0.12365</v>
      </c>
      <c r="CD63" s="440">
        <v>1.7585666666666668</v>
      </c>
      <c r="CE63" s="446">
        <v>1.0615840014955329</v>
      </c>
      <c r="CF63" s="447">
        <v>4060.6733333333336</v>
      </c>
      <c r="CG63" s="450">
        <v>2218.1733333333332</v>
      </c>
      <c r="CH63" s="452"/>
      <c r="CI63" s="452"/>
      <c r="CJ63" s="453"/>
      <c r="CK63" s="452"/>
      <c r="CL63" s="452"/>
      <c r="CM63" s="443"/>
      <c r="CN63" s="464"/>
      <c r="CO63" s="455"/>
      <c r="CP63" s="456"/>
      <c r="CQ63" s="457"/>
      <c r="CR63" s="456"/>
      <c r="CS63" s="457"/>
      <c r="CT63" s="458"/>
      <c r="CU63" s="457"/>
      <c r="CV63" s="456"/>
      <c r="CW63" s="457"/>
      <c r="CX63" s="456"/>
      <c r="CY63" s="457"/>
      <c r="CZ63" s="456"/>
      <c r="DA63" s="457"/>
      <c r="DB63" s="456"/>
      <c r="DC63" s="457"/>
      <c r="DD63" s="456"/>
      <c r="DE63" s="457"/>
      <c r="DF63" s="459"/>
      <c r="DG63" s="460"/>
      <c r="DH63" s="461"/>
      <c r="DK63" s="103" t="s">
        <v>92</v>
      </c>
      <c r="DL63" s="444">
        <v>11.716540445138877</v>
      </c>
      <c r="DM63" s="444"/>
      <c r="DN63" s="40"/>
      <c r="DQ63" s="17"/>
    </row>
    <row r="64" spans="1:121" s="454" customFormat="1">
      <c r="A64" s="432" t="s">
        <v>86</v>
      </c>
      <c r="B64" s="958"/>
      <c r="C64" s="1008" t="s">
        <v>84</v>
      </c>
      <c r="D64" s="432" t="s">
        <v>85</v>
      </c>
      <c r="E64" s="432" t="s">
        <v>86</v>
      </c>
      <c r="F64" s="433">
        <v>2972.63</v>
      </c>
      <c r="G64" s="434">
        <v>25.639999389648398</v>
      </c>
      <c r="H64" s="434">
        <v>27.850000381469702</v>
      </c>
      <c r="I64" s="434">
        <v>39.369998931884702</v>
      </c>
      <c r="J64" s="434">
        <v>1.7922821809815299</v>
      </c>
      <c r="K64" s="434">
        <v>0.31184640000000002</v>
      </c>
      <c r="L64" s="434">
        <v>2.7896781317111299</v>
      </c>
      <c r="M64" s="434">
        <v>2.7396792276497299</v>
      </c>
      <c r="N64" s="435">
        <v>0.26188099999999997</v>
      </c>
      <c r="O64" s="432" t="s">
        <v>69</v>
      </c>
      <c r="P64" s="436" t="s">
        <v>114</v>
      </c>
      <c r="Q64" s="93" t="s">
        <v>171</v>
      </c>
      <c r="R64" s="103" t="s">
        <v>92</v>
      </c>
      <c r="S64" s="1011"/>
      <c r="T64" s="438">
        <v>2.2746693815997054</v>
      </c>
      <c r="U64" s="439">
        <v>3.4596999999999998</v>
      </c>
      <c r="V64" s="440">
        <v>3.1989207301917841</v>
      </c>
      <c r="W64" s="440">
        <v>5.6050000000000003E-2</v>
      </c>
      <c r="X64" s="440">
        <v>6.0466666666666669E-2</v>
      </c>
      <c r="Y64" s="440">
        <v>1.7826999999999997</v>
      </c>
      <c r="Z64" s="440">
        <v>1.0814399049799404</v>
      </c>
      <c r="AA64" s="440"/>
      <c r="AB64" s="440"/>
      <c r="AC64" s="440"/>
      <c r="AD64" s="440"/>
      <c r="AE64" s="440"/>
      <c r="AF64" s="441"/>
      <c r="AG64" s="442">
        <v>3259.03</v>
      </c>
      <c r="AH64" s="442">
        <v>1978.32</v>
      </c>
      <c r="AI64" s="442">
        <v>2260.69</v>
      </c>
      <c r="AJ64" s="442"/>
      <c r="AK64" s="442"/>
      <c r="AL64" s="443"/>
      <c r="AM64" s="444"/>
      <c r="AN64" s="445">
        <v>17.853029255931816</v>
      </c>
      <c r="AO64" s="444">
        <v>14.124975966160333</v>
      </c>
      <c r="AP64" s="444">
        <v>2.2875446215094395</v>
      </c>
      <c r="AQ64" s="444">
        <v>2.6638066739964068</v>
      </c>
      <c r="AR64" s="439">
        <v>5.1401166666666667</v>
      </c>
      <c r="AS64" s="440">
        <v>5.005739915166215</v>
      </c>
      <c r="AT64" s="440">
        <v>7.2016666666666673E-2</v>
      </c>
      <c r="AU64" s="440">
        <v>5.8933333333333338E-2</v>
      </c>
      <c r="AV64" s="440">
        <v>2.4689333333333332</v>
      </c>
      <c r="AW64" s="440">
        <v>1.0268445332314053</v>
      </c>
      <c r="AX64" s="440"/>
      <c r="AY64" s="440"/>
      <c r="AZ64" s="462"/>
      <c r="BA64" s="440"/>
      <c r="BB64" s="440"/>
      <c r="BC64" s="441"/>
      <c r="BD64" s="447">
        <v>24.486999514283713</v>
      </c>
      <c r="BE64" s="442">
        <v>44.613256038346499</v>
      </c>
      <c r="BF64" s="442"/>
      <c r="BG64" s="448"/>
      <c r="BH64" s="449"/>
      <c r="BI64" s="442">
        <v>3844.44</v>
      </c>
      <c r="BJ64" s="450">
        <v>1995.3766666666663</v>
      </c>
      <c r="BK64" s="448"/>
      <c r="BL64" s="438">
        <v>2.2740473962914964</v>
      </c>
      <c r="BM64" s="439">
        <v>3.4484833333333338</v>
      </c>
      <c r="BN64" s="440">
        <v>3.1065888740339958</v>
      </c>
      <c r="BO64" s="440">
        <v>5.1466666666666668E-2</v>
      </c>
      <c r="BP64" s="440">
        <v>6.1791666666666675E-2</v>
      </c>
      <c r="BQ64" s="440">
        <v>1.5829</v>
      </c>
      <c r="BR64" s="446">
        <v>1.1100546204092265</v>
      </c>
      <c r="BS64" s="447">
        <v>3315.2133333333331</v>
      </c>
      <c r="BT64" s="442">
        <v>2025.8</v>
      </c>
      <c r="BU64" s="442">
        <v>2260.42</v>
      </c>
      <c r="BV64" s="442"/>
      <c r="BW64" s="451">
        <v>13.905823205732162</v>
      </c>
      <c r="BX64" s="440">
        <v>2.2963603677605793</v>
      </c>
      <c r="BY64" s="440">
        <v>2.6672656075776211</v>
      </c>
      <c r="BZ64" s="439">
        <v>4.2888833333333336</v>
      </c>
      <c r="CA64" s="440">
        <v>4.1572754184914738</v>
      </c>
      <c r="CB64" s="440">
        <v>8.8833333333333334E-2</v>
      </c>
      <c r="CC64" s="440">
        <v>9.354999999999998E-2</v>
      </c>
      <c r="CD64" s="440">
        <v>1.6838500000000003</v>
      </c>
      <c r="CE64" s="446">
        <v>1.0316572518280773</v>
      </c>
      <c r="CF64" s="447">
        <v>3809.7466666666664</v>
      </c>
      <c r="CG64" s="450">
        <v>2065.1133333333332</v>
      </c>
      <c r="CH64" s="452"/>
      <c r="CI64" s="452"/>
      <c r="CJ64" s="453"/>
      <c r="CK64" s="452"/>
      <c r="CL64" s="452"/>
      <c r="CM64" s="443"/>
      <c r="CN64" s="464"/>
      <c r="CO64" s="455"/>
      <c r="CP64" s="456"/>
      <c r="CQ64" s="457"/>
      <c r="CR64" s="456"/>
      <c r="CS64" s="457"/>
      <c r="CT64" s="458"/>
      <c r="CU64" s="457"/>
      <c r="CV64" s="456"/>
      <c r="CW64" s="457"/>
      <c r="CX64" s="456"/>
      <c r="CY64" s="457"/>
      <c r="CZ64" s="456"/>
      <c r="DA64" s="457"/>
      <c r="DB64" s="456"/>
      <c r="DC64" s="457"/>
      <c r="DD64" s="456"/>
      <c r="DE64" s="457"/>
      <c r="DF64" s="459"/>
      <c r="DG64" s="460"/>
      <c r="DH64" s="461"/>
      <c r="DK64" s="103" t="s">
        <v>92</v>
      </c>
      <c r="DL64" s="444">
        <v>14.124975966160333</v>
      </c>
      <c r="DM64" s="444"/>
      <c r="DN64" s="40"/>
      <c r="DQ64" s="17"/>
    </row>
    <row r="65" spans="1:121" s="454" customFormat="1">
      <c r="A65" s="432" t="s">
        <v>87</v>
      </c>
      <c r="B65" s="958"/>
      <c r="C65" s="1009"/>
      <c r="D65" s="432" t="s">
        <v>85</v>
      </c>
      <c r="E65" s="432" t="s">
        <v>87</v>
      </c>
      <c r="F65" s="433">
        <v>2972.9</v>
      </c>
      <c r="G65" s="434">
        <v>25.629999160766602</v>
      </c>
      <c r="H65" s="434">
        <v>27.4699993133544</v>
      </c>
      <c r="I65" s="434">
        <v>38.770000457763601</v>
      </c>
      <c r="J65" s="434">
        <v>2.3396327637113901</v>
      </c>
      <c r="K65" s="434">
        <v>0.22186629999999999</v>
      </c>
      <c r="L65" s="434">
        <v>2.8034271364665</v>
      </c>
      <c r="M65" s="434">
        <v>2.7378372366749502</v>
      </c>
      <c r="N65" s="435">
        <v>0.19214519999999999</v>
      </c>
      <c r="O65" s="432" t="s">
        <v>70</v>
      </c>
      <c r="P65" s="436" t="s">
        <v>114</v>
      </c>
      <c r="Q65" s="93" t="s">
        <v>171</v>
      </c>
      <c r="R65" s="103" t="s">
        <v>92</v>
      </c>
      <c r="S65" s="1011"/>
      <c r="T65" s="438">
        <v>2.2674121029484939</v>
      </c>
      <c r="U65" s="439">
        <v>3.5117666666666665</v>
      </c>
      <c r="V65" s="440">
        <v>3.215879090241839</v>
      </c>
      <c r="W65" s="440">
        <v>0.14236666666666667</v>
      </c>
      <c r="X65" s="440">
        <v>9.8749999999999991E-2</v>
      </c>
      <c r="Y65" s="440">
        <v>1.8152833333333334</v>
      </c>
      <c r="Z65" s="440">
        <v>1.093673691657826</v>
      </c>
      <c r="AA65" s="440"/>
      <c r="AB65" s="440"/>
      <c r="AC65" s="440"/>
      <c r="AD65" s="440"/>
      <c r="AE65" s="440"/>
      <c r="AF65" s="441"/>
      <c r="AG65" s="442">
        <v>3386.9133333333334</v>
      </c>
      <c r="AH65" s="442">
        <v>2221.66</v>
      </c>
      <c r="AI65" s="442">
        <v>2166.56</v>
      </c>
      <c r="AJ65" s="442"/>
      <c r="AK65" s="442"/>
      <c r="AL65" s="443"/>
      <c r="AM65" s="444"/>
      <c r="AN65" s="445">
        <v>17.37187127532777</v>
      </c>
      <c r="AO65" s="444">
        <v>14.07397416299491</v>
      </c>
      <c r="AP65" s="444">
        <v>2.2886929794247837</v>
      </c>
      <c r="AQ65" s="444">
        <v>2.6635620082863536</v>
      </c>
      <c r="AR65" s="439">
        <v>5.0799166666666666</v>
      </c>
      <c r="AS65" s="440">
        <v>5.3062837942442176</v>
      </c>
      <c r="AT65" s="440">
        <v>0.10281666666666667</v>
      </c>
      <c r="AU65" s="440">
        <v>7.0333333333333331E-2</v>
      </c>
      <c r="AV65" s="440">
        <v>2.5150999999999999</v>
      </c>
      <c r="AW65" s="440">
        <v>0.95733980006438901</v>
      </c>
      <c r="AX65" s="440"/>
      <c r="AY65" s="440"/>
      <c r="AZ65" s="462"/>
      <c r="BA65" s="440"/>
      <c r="BB65" s="440"/>
      <c r="BC65" s="441"/>
      <c r="BD65" s="447">
        <v>24.995980282041646</v>
      </c>
      <c r="BE65" s="442">
        <v>45.540576239310006</v>
      </c>
      <c r="BF65" s="442"/>
      <c r="BG65" s="448"/>
      <c r="BH65" s="449"/>
      <c r="BI65" s="442">
        <v>4160.8500000000004</v>
      </c>
      <c r="BJ65" s="450">
        <v>2222.4333333333329</v>
      </c>
      <c r="BK65" s="448"/>
      <c r="BL65" s="438">
        <v>2.2667785331606569</v>
      </c>
      <c r="BM65" s="439">
        <v>3.4400166666666667</v>
      </c>
      <c r="BN65" s="440">
        <v>3.3624258603398234</v>
      </c>
      <c r="BO65" s="440">
        <v>0.2364</v>
      </c>
      <c r="BP65" s="440">
        <v>9.5200000000000007E-2</v>
      </c>
      <c r="BQ65" s="440">
        <v>1.69425</v>
      </c>
      <c r="BR65" s="446">
        <v>1.0230758415351355</v>
      </c>
      <c r="BS65" s="447">
        <v>3634.0400000000004</v>
      </c>
      <c r="BT65" s="442">
        <v>2000.46</v>
      </c>
      <c r="BU65" s="442">
        <v>2320.66</v>
      </c>
      <c r="BV65" s="442"/>
      <c r="BW65" s="451">
        <v>13.718476035994302</v>
      </c>
      <c r="BX65" s="440">
        <v>2.3008241657977062</v>
      </c>
      <c r="BY65" s="440">
        <v>2.6666475742333287</v>
      </c>
      <c r="BZ65" s="439">
        <v>4.7232666666666665</v>
      </c>
      <c r="CA65" s="440">
        <v>4.5597076714797202</v>
      </c>
      <c r="CB65" s="440">
        <v>0.14664999999999997</v>
      </c>
      <c r="CC65" s="440">
        <v>0.12346666666666666</v>
      </c>
      <c r="CD65" s="440">
        <v>1.9853500000000004</v>
      </c>
      <c r="CE65" s="446">
        <v>1.0358705002537736</v>
      </c>
      <c r="CF65" s="447">
        <v>3951.06</v>
      </c>
      <c r="CG65" s="450">
        <v>2202.8866666666668</v>
      </c>
      <c r="CH65" s="452"/>
      <c r="CI65" s="452"/>
      <c r="CJ65" s="453"/>
      <c r="CK65" s="452"/>
      <c r="CL65" s="452"/>
      <c r="CM65" s="443"/>
      <c r="CN65" s="464"/>
      <c r="CO65" s="455"/>
      <c r="CP65" s="456"/>
      <c r="CQ65" s="457"/>
      <c r="CR65" s="456"/>
      <c r="CS65" s="457"/>
      <c r="CT65" s="458"/>
      <c r="CU65" s="457"/>
      <c r="CV65" s="456"/>
      <c r="CW65" s="457"/>
      <c r="CX65" s="456"/>
      <c r="CY65" s="457"/>
      <c r="CZ65" s="456"/>
      <c r="DA65" s="457"/>
      <c r="DB65" s="456"/>
      <c r="DC65" s="457"/>
      <c r="DD65" s="456"/>
      <c r="DE65" s="457"/>
      <c r="DF65" s="459"/>
      <c r="DG65" s="460"/>
      <c r="DH65" s="461"/>
      <c r="DK65" s="103" t="s">
        <v>92</v>
      </c>
      <c r="DL65" s="444">
        <v>14.07397416299491</v>
      </c>
      <c r="DM65" s="444"/>
      <c r="DN65" s="40"/>
      <c r="DQ65" s="17"/>
    </row>
    <row r="66" spans="1:121" s="454" customFormat="1" ht="16" thickBot="1">
      <c r="A66" s="465" t="s">
        <v>88</v>
      </c>
      <c r="B66" s="959"/>
      <c r="C66" s="1010"/>
      <c r="D66" s="465" t="s">
        <v>85</v>
      </c>
      <c r="E66" s="465" t="s">
        <v>88</v>
      </c>
      <c r="F66" s="466">
        <v>2972.99</v>
      </c>
      <c r="G66" s="467">
        <v>25.659999847412099</v>
      </c>
      <c r="H66" s="467">
        <v>28.459999084472599</v>
      </c>
      <c r="I66" s="467">
        <v>39.720001220703097</v>
      </c>
      <c r="J66" s="467">
        <v>3.6159411636604002</v>
      </c>
      <c r="K66" s="467">
        <v>0.44025760000000003</v>
      </c>
      <c r="L66" s="467">
        <v>2.80328081146784</v>
      </c>
      <c r="M66" s="467">
        <v>2.7019158266729799</v>
      </c>
      <c r="N66" s="468">
        <v>0.37345020000000001</v>
      </c>
      <c r="O66" s="465" t="s">
        <v>71</v>
      </c>
      <c r="P66" s="436" t="s">
        <v>114</v>
      </c>
      <c r="Q66" s="137" t="s">
        <v>171</v>
      </c>
      <c r="R66" s="138" t="s">
        <v>92</v>
      </c>
      <c r="S66" s="1012"/>
      <c r="T66" s="470">
        <v>2.2394253180030517</v>
      </c>
      <c r="U66" s="471">
        <v>3.2707333333333333</v>
      </c>
      <c r="V66" s="472">
        <v>3.0581403434026355</v>
      </c>
      <c r="W66" s="472">
        <v>4.0250000000000001E-2</v>
      </c>
      <c r="X66" s="472">
        <v>5.8883333333333329E-2</v>
      </c>
      <c r="Y66" s="472">
        <v>1.9163166666666669</v>
      </c>
      <c r="Z66" s="472">
        <v>1.0695239772660243</v>
      </c>
      <c r="AA66" s="472">
        <v>3.3748</v>
      </c>
      <c r="AB66" s="472">
        <v>3.1850543999999998</v>
      </c>
      <c r="AC66" s="472">
        <f>AA66</f>
        <v>3.3748</v>
      </c>
      <c r="AD66" s="472">
        <f>AB66^2/AA66</f>
        <v>3.0059771041126466</v>
      </c>
      <c r="AE66" s="472">
        <f>AC66/AD66</f>
        <v>1.1226965086935445</v>
      </c>
      <c r="AF66" s="473">
        <v>27.458333333333002</v>
      </c>
      <c r="AG66" s="474">
        <v>3200.5033333333336</v>
      </c>
      <c r="AH66" s="474">
        <v>1851.27</v>
      </c>
      <c r="AI66" s="474">
        <v>2104.81</v>
      </c>
      <c r="AJ66" s="474">
        <v>1884.69</v>
      </c>
      <c r="AK66" s="474">
        <v>2147.9899999999998</v>
      </c>
      <c r="AL66" s="475">
        <f>(AK66^2-AJ66^2)/(2*AJ66^2)</f>
        <v>0.14946337073445867</v>
      </c>
      <c r="AM66" s="476"/>
      <c r="AN66" s="477">
        <v>20.351085986313596</v>
      </c>
      <c r="AO66" s="476">
        <v>14.929216856195323</v>
      </c>
      <c r="AP66" s="476">
        <v>2.2638207616756847</v>
      </c>
      <c r="AQ66" s="476">
        <v>2.6611025289950545</v>
      </c>
      <c r="AR66" s="471">
        <v>5.1306166666666675</v>
      </c>
      <c r="AS66" s="472">
        <v>4.9496086220954583</v>
      </c>
      <c r="AT66" s="472">
        <v>5.3100000000000001E-2</v>
      </c>
      <c r="AU66" s="472">
        <v>5.7816666666666669E-2</v>
      </c>
      <c r="AV66" s="472">
        <v>2.623966666666667</v>
      </c>
      <c r="AW66" s="472">
        <v>1.0365701731977706</v>
      </c>
      <c r="AX66" s="472"/>
      <c r="AY66" s="472"/>
      <c r="AZ66" s="478"/>
      <c r="BA66" s="472"/>
      <c r="BB66" s="472"/>
      <c r="BC66" s="473"/>
      <c r="BD66" s="479">
        <v>21.071039853573716</v>
      </c>
      <c r="BE66" s="474">
        <v>38.38966450068088</v>
      </c>
      <c r="BF66" s="474"/>
      <c r="BG66" s="480"/>
      <c r="BH66" s="481"/>
      <c r="BI66" s="474">
        <v>3858.8433333333337</v>
      </c>
      <c r="BJ66" s="482">
        <v>1977.6466666666665</v>
      </c>
      <c r="BK66" s="480"/>
      <c r="BL66" s="470">
        <v>2.2387260392532391</v>
      </c>
      <c r="BM66" s="471">
        <v>3.3224999999999998</v>
      </c>
      <c r="BN66" s="472">
        <v>3.1033384808126416</v>
      </c>
      <c r="BO66" s="472">
        <v>4.1966666666666666E-2</v>
      </c>
      <c r="BP66" s="472">
        <v>3.5633333333333336E-2</v>
      </c>
      <c r="BQ66" s="472">
        <v>1.7516333333333334</v>
      </c>
      <c r="BR66" s="483">
        <v>1.0706212102039119</v>
      </c>
      <c r="BS66" s="479">
        <v>3197.8866666666668</v>
      </c>
      <c r="BT66" s="474">
        <v>1877.76</v>
      </c>
      <c r="BU66" s="474">
        <v>2121.77</v>
      </c>
      <c r="BV66" s="474"/>
      <c r="BW66" s="484">
        <v>14.635704086751844</v>
      </c>
      <c r="BX66" s="472">
        <v>2.2749529714814956</v>
      </c>
      <c r="BY66" s="472">
        <v>2.6649935399144233</v>
      </c>
      <c r="BZ66" s="471">
        <v>4.1340166666666667</v>
      </c>
      <c r="CA66" s="472">
        <v>4.0666599570232345</v>
      </c>
      <c r="CB66" s="472">
        <v>8.3100000000000007E-2</v>
      </c>
      <c r="CC66" s="472">
        <v>6.8183333333333332E-2</v>
      </c>
      <c r="CD66" s="472">
        <v>1.8537166666666665</v>
      </c>
      <c r="CE66" s="483">
        <v>1.016563152649905</v>
      </c>
      <c r="CF66" s="479">
        <v>3920.4633333333331</v>
      </c>
      <c r="CG66" s="482">
        <v>2018.8100000000002</v>
      </c>
      <c r="CH66" s="485">
        <v>2078.85</v>
      </c>
      <c r="CI66" s="485">
        <v>2277.9899999999998</v>
      </c>
      <c r="CJ66" s="486">
        <f>(CI66^2-CH66^2)/(2*CH66^2)</f>
        <v>0.10038152997522834</v>
      </c>
      <c r="CK66" s="487">
        <v>2026.5092879256965</v>
      </c>
      <c r="CL66" s="487">
        <v>2135.6035889070145</v>
      </c>
      <c r="CM66" s="475">
        <f>(CL66^2-CK66^2)/(2*CK66^2)</f>
        <v>5.5282633745732015E-2</v>
      </c>
      <c r="CN66" s="464"/>
      <c r="CO66" s="488"/>
      <c r="CP66" s="489"/>
      <c r="CQ66" s="490"/>
      <c r="CR66" s="489"/>
      <c r="CS66" s="490"/>
      <c r="CT66" s="491"/>
      <c r="CU66" s="490"/>
      <c r="CV66" s="489"/>
      <c r="CW66" s="490"/>
      <c r="CX66" s="489"/>
      <c r="CY66" s="490"/>
      <c r="CZ66" s="489"/>
      <c r="DA66" s="490"/>
      <c r="DB66" s="489"/>
      <c r="DC66" s="490"/>
      <c r="DD66" s="489"/>
      <c r="DE66" s="490"/>
      <c r="DF66" s="492"/>
      <c r="DG66" s="460"/>
      <c r="DH66" s="460"/>
      <c r="DK66" s="138" t="s">
        <v>92</v>
      </c>
      <c r="DL66" s="476">
        <v>14.929216856195323</v>
      </c>
      <c r="DM66" s="444"/>
      <c r="DN66" s="40"/>
      <c r="DQ66" s="17"/>
    </row>
    <row r="68" spans="1:121">
      <c r="A68" s="134"/>
      <c r="B68" t="s">
        <v>225</v>
      </c>
      <c r="CA68"/>
      <c r="CB68"/>
      <c r="CC68"/>
      <c r="CD68"/>
      <c r="CE68"/>
    </row>
    <row r="70" spans="1:121">
      <c r="A70" t="s">
        <v>227</v>
      </c>
      <c r="B70">
        <f>CORREL(AO14:AO66,BQ14:BQ66)</f>
        <v>-0.76481801565951435</v>
      </c>
    </row>
    <row r="71" spans="1:121">
      <c r="A71" t="s">
        <v>228</v>
      </c>
      <c r="B71">
        <f>CORREL(AO14:AO66,AV14:AV66)</f>
        <v>0.49047088210581968</v>
      </c>
    </row>
    <row r="72" spans="1:121">
      <c r="A72" t="s">
        <v>229</v>
      </c>
      <c r="B72">
        <f>CORREL(AO14:AO66,CD14:CD66)</f>
        <v>-0.29798860918072728</v>
      </c>
    </row>
    <row r="73" spans="1:121">
      <c r="B73">
        <f>CORREL(AO12:AO66,AP12:AP66)</f>
        <v>-0.97848533501031043</v>
      </c>
    </row>
    <row r="75" spans="1:121">
      <c r="B75">
        <v>0.60691502809067843</v>
      </c>
    </row>
    <row r="76" spans="1:121">
      <c r="B76">
        <v>0.67922881870823526</v>
      </c>
    </row>
    <row r="77" spans="1:121">
      <c r="B77">
        <v>0.95865362323912595</v>
      </c>
    </row>
    <row r="78" spans="1:121">
      <c r="B78">
        <v>0.7565268797958915</v>
      </c>
    </row>
  </sheetData>
  <mergeCells count="43">
    <mergeCell ref="A1:N1"/>
    <mergeCell ref="P1:DF1"/>
    <mergeCell ref="A2:N3"/>
    <mergeCell ref="P2:R3"/>
    <mergeCell ref="T2:AL2"/>
    <mergeCell ref="AN2:BJ2"/>
    <mergeCell ref="BL2:BU2"/>
    <mergeCell ref="BW2:CM2"/>
    <mergeCell ref="CO2:DF2"/>
    <mergeCell ref="U3:AF3"/>
    <mergeCell ref="CQ3:CR3"/>
    <mergeCell ref="AG3:AL3"/>
    <mergeCell ref="AN3:AQ3"/>
    <mergeCell ref="AR3:BC3"/>
    <mergeCell ref="BD3:BH3"/>
    <mergeCell ref="BI3:BJ3"/>
    <mergeCell ref="DE3:DF3"/>
    <mergeCell ref="DH3:DI3"/>
    <mergeCell ref="B5:B66"/>
    <mergeCell ref="C5:C7"/>
    <mergeCell ref="C8:C38"/>
    <mergeCell ref="C39:C63"/>
    <mergeCell ref="C64:C66"/>
    <mergeCell ref="S5:S7"/>
    <mergeCell ref="S9:S11"/>
    <mergeCell ref="S12:S13"/>
    <mergeCell ref="CS3:CT3"/>
    <mergeCell ref="CU3:CV3"/>
    <mergeCell ref="CW3:CX3"/>
    <mergeCell ref="CY3:CZ3"/>
    <mergeCell ref="DA3:DB3"/>
    <mergeCell ref="BM3:BR3"/>
    <mergeCell ref="S58:S66"/>
    <mergeCell ref="DC3:DD3"/>
    <mergeCell ref="S14:S27"/>
    <mergeCell ref="S28:S45"/>
    <mergeCell ref="S46:S54"/>
    <mergeCell ref="S55:S57"/>
    <mergeCell ref="CO3:CP3"/>
    <mergeCell ref="BS3:BU3"/>
    <mergeCell ref="BW3:BY3"/>
    <mergeCell ref="BZ3:CE3"/>
    <mergeCell ref="CF3:CM3"/>
  </mergeCells>
  <pageMargins left="0.7" right="0.7" top="0.75" bottom="0.75" header="0.3" footer="0.3"/>
  <pageSetup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B56CD-F7B6-AA41-891C-AE9AF75A01E3}">
  <dimension ref="A1:AQ68"/>
  <sheetViews>
    <sheetView topLeftCell="R33" zoomScale="89" zoomScaleNormal="97" workbookViewId="0">
      <selection activeCell="AL12" sqref="AL12"/>
    </sheetView>
  </sheetViews>
  <sheetFormatPr baseColWidth="10" defaultColWidth="8.83203125" defaultRowHeight="15"/>
  <cols>
    <col min="3" max="3" width="11.83203125" customWidth="1"/>
    <col min="4" max="4" width="13.5" customWidth="1"/>
    <col min="17" max="17" width="11.5" customWidth="1"/>
    <col min="18" max="18" width="39.5" customWidth="1"/>
    <col min="19" max="19" width="13" customWidth="1"/>
  </cols>
  <sheetData>
    <row r="1" spans="1:43" ht="20" thickBot="1">
      <c r="A1" s="966" t="s">
        <v>159</v>
      </c>
      <c r="B1" s="967"/>
      <c r="C1" s="967"/>
      <c r="D1" s="967"/>
      <c r="E1" s="967"/>
      <c r="F1" s="967"/>
      <c r="G1" s="967"/>
      <c r="H1" s="967"/>
      <c r="I1" s="967"/>
      <c r="J1" s="967"/>
      <c r="K1" s="967"/>
      <c r="L1" s="967"/>
      <c r="M1" s="967"/>
      <c r="N1" s="968"/>
      <c r="O1" s="561"/>
      <c r="Q1" s="499" t="s">
        <v>160</v>
      </c>
      <c r="R1" s="500"/>
      <c r="S1" s="500"/>
      <c r="T1" s="500"/>
      <c r="U1" s="500"/>
      <c r="V1" s="500"/>
      <c r="W1" s="500"/>
      <c r="X1" s="500"/>
      <c r="Y1" s="500"/>
      <c r="Z1" s="500"/>
      <c r="AA1" s="500"/>
      <c r="AB1" s="500"/>
      <c r="AC1" s="500"/>
      <c r="AD1" s="500"/>
      <c r="AE1" s="500"/>
      <c r="AF1" s="500"/>
      <c r="AG1" s="500"/>
      <c r="AH1" s="500"/>
      <c r="AI1" s="500"/>
      <c r="AJ1" s="500"/>
      <c r="AK1" s="500"/>
      <c r="AL1" s="500"/>
      <c r="AM1" s="501"/>
    </row>
    <row r="2" spans="1:43" ht="22" customHeight="1">
      <c r="A2" s="969" t="s">
        <v>0</v>
      </c>
      <c r="B2" s="969"/>
      <c r="C2" s="969"/>
      <c r="D2" s="969"/>
      <c r="E2" s="969"/>
      <c r="F2" s="969"/>
      <c r="G2" s="969"/>
      <c r="H2" s="969"/>
      <c r="I2" s="969"/>
      <c r="J2" s="969"/>
      <c r="K2" s="969"/>
      <c r="L2" s="969"/>
      <c r="M2" s="969"/>
      <c r="N2" s="970"/>
      <c r="O2" s="494"/>
      <c r="Q2" s="973" t="s">
        <v>162</v>
      </c>
      <c r="R2" s="974"/>
      <c r="S2" s="975"/>
      <c r="T2" s="78"/>
      <c r="V2" s="989" t="s">
        <v>222</v>
      </c>
      <c r="W2" s="990"/>
      <c r="X2" s="990"/>
      <c r="Y2" s="990"/>
      <c r="Z2" s="990"/>
      <c r="AA2" s="990"/>
      <c r="AB2" s="990"/>
      <c r="AC2" s="990"/>
      <c r="AD2" s="990"/>
      <c r="AE2" s="990"/>
      <c r="AF2" s="990"/>
      <c r="AG2" s="990"/>
      <c r="AH2" s="990"/>
      <c r="AI2" s="990"/>
      <c r="AJ2" s="990"/>
      <c r="AK2" s="990"/>
      <c r="AL2" s="990"/>
      <c r="AM2" s="991"/>
    </row>
    <row r="3" spans="1:43" ht="17" customHeight="1" thickBot="1">
      <c r="A3" s="971"/>
      <c r="B3" s="971"/>
      <c r="C3" s="971"/>
      <c r="D3" s="971"/>
      <c r="E3" s="971"/>
      <c r="F3" s="971"/>
      <c r="G3" s="971"/>
      <c r="H3" s="971"/>
      <c r="I3" s="971"/>
      <c r="J3" s="971"/>
      <c r="K3" s="971"/>
      <c r="L3" s="971"/>
      <c r="M3" s="971"/>
      <c r="N3" s="972"/>
      <c r="O3" s="494"/>
      <c r="Q3" s="976"/>
      <c r="R3" s="977"/>
      <c r="S3" s="978"/>
      <c r="V3" s="995" t="s">
        <v>212</v>
      </c>
      <c r="W3" s="996"/>
      <c r="X3" s="993" t="s">
        <v>213</v>
      </c>
      <c r="Y3" s="993"/>
      <c r="Z3" s="993" t="s">
        <v>214</v>
      </c>
      <c r="AA3" s="993"/>
      <c r="AB3" s="992" t="s">
        <v>132</v>
      </c>
      <c r="AC3" s="992"/>
      <c r="AD3" s="992" t="s">
        <v>215</v>
      </c>
      <c r="AE3" s="992"/>
      <c r="AF3" s="992" t="s">
        <v>216</v>
      </c>
      <c r="AG3" s="992"/>
      <c r="AH3" s="992" t="s">
        <v>217</v>
      </c>
      <c r="AI3" s="992"/>
      <c r="AJ3" s="993" t="s">
        <v>220</v>
      </c>
      <c r="AK3" s="993"/>
      <c r="AL3" s="993" t="s">
        <v>219</v>
      </c>
      <c r="AM3" s="994"/>
      <c r="AN3" s="114"/>
    </row>
    <row r="4" spans="1:43" ht="49" thickBot="1">
      <c r="A4" s="20" t="s">
        <v>1</v>
      </c>
      <c r="B4" s="20" t="s">
        <v>2</v>
      </c>
      <c r="C4" s="20" t="s">
        <v>3</v>
      </c>
      <c r="D4" s="20" t="s">
        <v>4</v>
      </c>
      <c r="E4" s="20" t="s">
        <v>5</v>
      </c>
      <c r="F4" s="21" t="s">
        <v>6</v>
      </c>
      <c r="G4" s="22" t="s">
        <v>7</v>
      </c>
      <c r="H4" s="22" t="s">
        <v>8</v>
      </c>
      <c r="I4" s="22" t="s">
        <v>9</v>
      </c>
      <c r="J4" s="23" t="s">
        <v>10</v>
      </c>
      <c r="K4" s="23" t="s">
        <v>11</v>
      </c>
      <c r="L4" s="23" t="s">
        <v>12</v>
      </c>
      <c r="M4" s="23" t="s">
        <v>13</v>
      </c>
      <c r="N4" s="24" t="s">
        <v>14</v>
      </c>
      <c r="O4" s="562"/>
      <c r="P4" s="30"/>
      <c r="Q4" s="79" t="s">
        <v>207</v>
      </c>
      <c r="R4" s="87" t="s">
        <v>204</v>
      </c>
      <c r="S4" s="89" t="s">
        <v>206</v>
      </c>
      <c r="T4" s="35"/>
      <c r="V4" s="131" t="s">
        <v>221</v>
      </c>
      <c r="W4" s="130" t="s">
        <v>218</v>
      </c>
      <c r="X4" s="130" t="s">
        <v>221</v>
      </c>
      <c r="Y4" s="130" t="s">
        <v>218</v>
      </c>
      <c r="Z4" s="130" t="s">
        <v>221</v>
      </c>
      <c r="AA4" s="130" t="s">
        <v>218</v>
      </c>
      <c r="AB4" s="130" t="s">
        <v>221</v>
      </c>
      <c r="AC4" s="130" t="s">
        <v>218</v>
      </c>
      <c r="AD4" s="130" t="s">
        <v>221</v>
      </c>
      <c r="AE4" s="130" t="s">
        <v>218</v>
      </c>
      <c r="AF4" s="130" t="s">
        <v>221</v>
      </c>
      <c r="AG4" s="130" t="s">
        <v>218</v>
      </c>
      <c r="AH4" s="130" t="s">
        <v>221</v>
      </c>
      <c r="AI4" s="130" t="s">
        <v>218</v>
      </c>
      <c r="AJ4" s="130" t="s">
        <v>221</v>
      </c>
      <c r="AK4" s="130" t="s">
        <v>218</v>
      </c>
      <c r="AL4" s="130" t="s">
        <v>221</v>
      </c>
      <c r="AM4" s="132" t="s">
        <v>218</v>
      </c>
      <c r="AN4" s="114"/>
    </row>
    <row r="5" spans="1:43">
      <c r="A5" s="1">
        <v>1</v>
      </c>
      <c r="B5" s="957" t="s">
        <v>15</v>
      </c>
      <c r="C5" s="960" t="s">
        <v>16</v>
      </c>
      <c r="D5" s="2" t="s">
        <v>17</v>
      </c>
      <c r="E5" s="1" t="s">
        <v>18</v>
      </c>
      <c r="F5" s="3">
        <v>279.73</v>
      </c>
      <c r="G5" s="4">
        <v>25.530000686645501</v>
      </c>
      <c r="H5" s="4">
        <v>28.659999847412099</v>
      </c>
      <c r="I5" s="4">
        <v>37.650001525878899</v>
      </c>
      <c r="J5" s="4">
        <v>1.7681195487614101</v>
      </c>
      <c r="K5" s="4">
        <v>1.710272</v>
      </c>
      <c r="L5" s="4">
        <v>2.6141283378616902</v>
      </c>
      <c r="M5" s="4">
        <v>2.5679074236902499</v>
      </c>
      <c r="N5" s="5">
        <v>1.6486879999999999</v>
      </c>
      <c r="O5" s="563"/>
      <c r="P5" s="1" t="s">
        <v>18</v>
      </c>
      <c r="Q5" s="86" t="s">
        <v>167</v>
      </c>
      <c r="R5" s="90" t="s">
        <v>174</v>
      </c>
      <c r="S5" s="100" t="s">
        <v>20</v>
      </c>
      <c r="T5" s="13"/>
      <c r="V5" s="120"/>
      <c r="W5" s="127"/>
      <c r="X5" s="126"/>
      <c r="Y5" s="127"/>
      <c r="Z5" s="126"/>
      <c r="AA5" s="121"/>
      <c r="AB5" s="126"/>
      <c r="AC5" s="127"/>
      <c r="AD5" s="126"/>
      <c r="AE5" s="127"/>
      <c r="AF5" s="126"/>
      <c r="AG5" s="127"/>
      <c r="AH5" s="126"/>
      <c r="AI5" s="127"/>
      <c r="AJ5" s="126"/>
      <c r="AK5" s="127"/>
      <c r="AL5" s="126"/>
      <c r="AM5" s="122"/>
      <c r="AN5" s="114"/>
      <c r="AO5" s="1" t="s">
        <v>18</v>
      </c>
      <c r="AP5" s="90" t="s">
        <v>174</v>
      </c>
      <c r="AQ5" s="100" t="s">
        <v>20</v>
      </c>
    </row>
    <row r="6" spans="1:43">
      <c r="A6" s="1">
        <v>2</v>
      </c>
      <c r="B6" s="958"/>
      <c r="C6" s="961"/>
      <c r="D6" s="2" t="s">
        <v>17</v>
      </c>
      <c r="E6" s="2" t="s">
        <v>19</v>
      </c>
      <c r="F6" s="6">
        <v>280.04000000000002</v>
      </c>
      <c r="G6" s="7">
        <v>25.540000915527301</v>
      </c>
      <c r="H6" s="7">
        <v>26</v>
      </c>
      <c r="I6" s="7">
        <v>33.319999694824197</v>
      </c>
      <c r="J6" s="7">
        <v>2.78732152400358</v>
      </c>
      <c r="K6" s="7">
        <v>2.3662679999999998</v>
      </c>
      <c r="L6" s="7">
        <v>2.5756607053973699</v>
      </c>
      <c r="M6" s="7">
        <v>2.5038687601705201</v>
      </c>
      <c r="N6" s="8">
        <v>2.2523840000000002</v>
      </c>
      <c r="O6" s="564"/>
      <c r="P6" s="2" t="s">
        <v>19</v>
      </c>
      <c r="Q6" s="86" t="s">
        <v>168</v>
      </c>
      <c r="R6" s="91" t="s">
        <v>169</v>
      </c>
      <c r="S6" s="101" t="s">
        <v>20</v>
      </c>
      <c r="T6" s="13"/>
      <c r="V6" s="120"/>
      <c r="W6" s="127"/>
      <c r="X6" s="126"/>
      <c r="Y6" s="127"/>
      <c r="Z6" s="126"/>
      <c r="AA6" s="121"/>
      <c r="AB6" s="126"/>
      <c r="AC6" s="127"/>
      <c r="AD6" s="126"/>
      <c r="AE6" s="127"/>
      <c r="AF6" s="126"/>
      <c r="AG6" s="127"/>
      <c r="AH6" s="126"/>
      <c r="AI6" s="127"/>
      <c r="AJ6" s="126"/>
      <c r="AK6" s="127"/>
      <c r="AL6" s="126"/>
      <c r="AM6" s="122"/>
      <c r="AN6" s="114"/>
      <c r="AO6" s="2" t="s">
        <v>19</v>
      </c>
      <c r="AP6" s="91" t="s">
        <v>169</v>
      </c>
      <c r="AQ6" s="101" t="s">
        <v>20</v>
      </c>
    </row>
    <row r="7" spans="1:43" s="538" customFormat="1">
      <c r="A7" s="529">
        <v>3</v>
      </c>
      <c r="B7" s="958"/>
      <c r="C7" s="962"/>
      <c r="D7" s="530" t="s">
        <v>20</v>
      </c>
      <c r="E7" s="530" t="s">
        <v>21</v>
      </c>
      <c r="F7" s="531">
        <v>472.05</v>
      </c>
      <c r="G7" s="532">
        <v>25.610000610351499</v>
      </c>
      <c r="H7" s="532">
        <v>26.7399997711181</v>
      </c>
      <c r="I7" s="532">
        <v>35.950000762939403</v>
      </c>
      <c r="J7" s="532">
        <v>2.6629760662530502</v>
      </c>
      <c r="K7" s="532">
        <v>4.1318929999999997E-2</v>
      </c>
      <c r="L7" s="532">
        <v>2.6837830858164899</v>
      </c>
      <c r="M7" s="532">
        <v>2.6123145845710498</v>
      </c>
      <c r="N7" s="533">
        <v>2.7328990000000001E-2</v>
      </c>
      <c r="O7" s="565"/>
      <c r="P7" s="2" t="s">
        <v>21</v>
      </c>
      <c r="Q7" s="535" t="s">
        <v>167</v>
      </c>
      <c r="R7" s="536" t="s">
        <v>174</v>
      </c>
      <c r="S7" s="537" t="s">
        <v>20</v>
      </c>
      <c r="T7" s="534"/>
      <c r="V7" s="539">
        <v>3.48</v>
      </c>
      <c r="W7" s="540">
        <v>1.51</v>
      </c>
      <c r="X7" s="541">
        <v>8.09</v>
      </c>
      <c r="Y7" s="540">
        <v>0.39</v>
      </c>
      <c r="Z7" s="541">
        <v>22.73</v>
      </c>
      <c r="AA7" s="542">
        <v>0.61</v>
      </c>
      <c r="AB7" s="541">
        <v>0.63</v>
      </c>
      <c r="AC7" s="540">
        <v>0.1</v>
      </c>
      <c r="AD7" s="541">
        <v>6.04</v>
      </c>
      <c r="AE7" s="540">
        <v>0.38</v>
      </c>
      <c r="AF7" s="541">
        <v>1.08</v>
      </c>
      <c r="AG7" s="540">
        <v>0.11</v>
      </c>
      <c r="AH7" s="541">
        <v>9.3000000000000007</v>
      </c>
      <c r="AI7" s="540">
        <v>0.65</v>
      </c>
      <c r="AJ7" s="541">
        <v>0.65</v>
      </c>
      <c r="AK7" s="540">
        <v>0.19</v>
      </c>
      <c r="AL7" s="541">
        <v>48</v>
      </c>
      <c r="AM7" s="543">
        <v>2.08</v>
      </c>
      <c r="AN7" s="544"/>
      <c r="AO7" s="2" t="s">
        <v>21</v>
      </c>
      <c r="AP7" s="91" t="s">
        <v>174</v>
      </c>
      <c r="AQ7" s="101" t="s">
        <v>20</v>
      </c>
    </row>
    <row r="8" spans="1:43" s="528" customFormat="1">
      <c r="A8" s="514">
        <v>4</v>
      </c>
      <c r="B8" s="958"/>
      <c r="C8" s="963" t="s">
        <v>22</v>
      </c>
      <c r="D8" s="515" t="s">
        <v>23</v>
      </c>
      <c r="E8" s="515" t="s">
        <v>24</v>
      </c>
      <c r="F8" s="516">
        <v>1354.78</v>
      </c>
      <c r="G8" s="517">
        <v>25.7299995422363</v>
      </c>
      <c r="H8" s="517">
        <v>28.4699993133544</v>
      </c>
      <c r="I8" s="517">
        <v>32.560001373291001</v>
      </c>
      <c r="J8" s="517">
        <v>14.399308399518301</v>
      </c>
      <c r="K8" s="517">
        <v>0.37702140000000001</v>
      </c>
      <c r="L8" s="517">
        <v>2.5738954715664799</v>
      </c>
      <c r="M8" s="517">
        <v>2.2032723247343902</v>
      </c>
      <c r="N8" s="518">
        <v>0.20815349999999999</v>
      </c>
      <c r="O8" s="566"/>
      <c r="P8" s="2" t="s">
        <v>83</v>
      </c>
      <c r="Q8" s="520" t="s">
        <v>118</v>
      </c>
      <c r="R8" s="116" t="s">
        <v>175</v>
      </c>
      <c r="S8" s="117" t="s">
        <v>205</v>
      </c>
      <c r="T8" s="519"/>
      <c r="U8" s="521"/>
      <c r="V8" s="522">
        <v>2.44</v>
      </c>
      <c r="W8" s="523">
        <v>1.75</v>
      </c>
      <c r="X8" s="524">
        <v>7.35</v>
      </c>
      <c r="Y8" s="523">
        <v>0.8</v>
      </c>
      <c r="Z8" s="524">
        <v>24.53</v>
      </c>
      <c r="AA8" s="525">
        <v>2.5099999999999998</v>
      </c>
      <c r="AB8" s="524">
        <v>2.4900000000000002</v>
      </c>
      <c r="AC8" s="523">
        <v>0.35</v>
      </c>
      <c r="AD8" s="524">
        <v>3.99</v>
      </c>
      <c r="AE8" s="523">
        <v>2.2000000000000002</v>
      </c>
      <c r="AF8" s="524">
        <v>0.44</v>
      </c>
      <c r="AG8" s="523">
        <v>7.0000000000000007E-2</v>
      </c>
      <c r="AH8" s="524">
        <v>4.55</v>
      </c>
      <c r="AI8" s="523">
        <v>0.4</v>
      </c>
      <c r="AJ8" s="524">
        <v>0.48</v>
      </c>
      <c r="AK8" s="523">
        <v>0.09</v>
      </c>
      <c r="AL8" s="524">
        <v>53.73</v>
      </c>
      <c r="AM8" s="526">
        <v>1.63</v>
      </c>
      <c r="AN8" s="527"/>
      <c r="AO8" s="2" t="s">
        <v>83</v>
      </c>
      <c r="AP8" s="116" t="s">
        <v>175</v>
      </c>
      <c r="AQ8" s="117" t="s">
        <v>205</v>
      </c>
    </row>
    <row r="9" spans="1:43" s="297" customFormat="1">
      <c r="A9" s="545">
        <v>5</v>
      </c>
      <c r="B9" s="958"/>
      <c r="C9" s="961"/>
      <c r="D9" s="266" t="s">
        <v>23</v>
      </c>
      <c r="E9" s="266" t="s">
        <v>25</v>
      </c>
      <c r="F9" s="267">
        <v>1355.15</v>
      </c>
      <c r="G9" s="268">
        <v>25.600000381469702</v>
      </c>
      <c r="H9" s="268">
        <v>27.780000686645501</v>
      </c>
      <c r="I9" s="268">
        <v>33.540000915527301</v>
      </c>
      <c r="J9" s="268">
        <v>10.9930208590776</v>
      </c>
      <c r="K9" s="268">
        <v>0.49227959999999998</v>
      </c>
      <c r="L9" s="268">
        <v>2.6401765384935798</v>
      </c>
      <c r="M9" s="268">
        <v>2.3499413809005101</v>
      </c>
      <c r="N9" s="269">
        <v>0.32929599999999998</v>
      </c>
      <c r="O9" s="567"/>
      <c r="P9" s="2" t="s">
        <v>29</v>
      </c>
      <c r="Q9" s="270" t="s">
        <v>93</v>
      </c>
      <c r="R9" s="95" t="s">
        <v>186</v>
      </c>
      <c r="S9" s="105" t="s">
        <v>95</v>
      </c>
      <c r="T9" s="271"/>
      <c r="U9" s="289"/>
      <c r="V9" s="290">
        <v>0</v>
      </c>
      <c r="W9" s="291">
        <v>0</v>
      </c>
      <c r="X9" s="292">
        <v>3.9</v>
      </c>
      <c r="Y9" s="291">
        <v>0.51</v>
      </c>
      <c r="Z9" s="292">
        <v>31.83</v>
      </c>
      <c r="AA9" s="293">
        <v>1.27</v>
      </c>
      <c r="AB9" s="292">
        <v>1.06</v>
      </c>
      <c r="AC9" s="291">
        <v>0.14000000000000001</v>
      </c>
      <c r="AD9" s="292">
        <v>7.41</v>
      </c>
      <c r="AE9" s="291">
        <v>1.04</v>
      </c>
      <c r="AF9" s="292">
        <v>0.77</v>
      </c>
      <c r="AG9" s="291">
        <v>0.67</v>
      </c>
      <c r="AH9" s="292">
        <v>0.88</v>
      </c>
      <c r="AI9" s="291">
        <v>0.3</v>
      </c>
      <c r="AJ9" s="292">
        <v>0.46</v>
      </c>
      <c r="AK9" s="291">
        <v>0.11</v>
      </c>
      <c r="AL9" s="292">
        <v>53.68</v>
      </c>
      <c r="AM9" s="294">
        <v>0.85</v>
      </c>
      <c r="AN9" s="295"/>
      <c r="AO9" s="2" t="s">
        <v>29</v>
      </c>
      <c r="AP9" s="95" t="s">
        <v>186</v>
      </c>
      <c r="AQ9" s="105" t="s">
        <v>95</v>
      </c>
    </row>
    <row r="10" spans="1:43">
      <c r="A10" s="1">
        <v>6</v>
      </c>
      <c r="B10" s="958"/>
      <c r="C10" s="961"/>
      <c r="D10" s="2" t="s">
        <v>23</v>
      </c>
      <c r="E10" s="2" t="s">
        <v>26</v>
      </c>
      <c r="F10" s="6">
        <v>1354</v>
      </c>
      <c r="G10" s="7">
        <v>25.770000457763601</v>
      </c>
      <c r="H10" s="7">
        <v>26.639999389648398</v>
      </c>
      <c r="I10" s="7">
        <v>32.880001068115199</v>
      </c>
      <c r="J10" s="7">
        <v>9.7767964773184097</v>
      </c>
      <c r="K10" s="7">
        <v>0.15994040000000001</v>
      </c>
      <c r="L10" s="7">
        <v>2.6275796417731199</v>
      </c>
      <c r="M10" s="7">
        <v>2.3706865279175098</v>
      </c>
      <c r="N10" s="8">
        <v>8.4334679999999995E-2</v>
      </c>
      <c r="O10" s="564"/>
      <c r="P10" s="2" t="s">
        <v>32</v>
      </c>
      <c r="Q10" s="86" t="s">
        <v>97</v>
      </c>
      <c r="R10" s="95" t="s">
        <v>187</v>
      </c>
      <c r="S10" s="105" t="s">
        <v>95</v>
      </c>
      <c r="T10" s="13"/>
      <c r="U10" s="25"/>
      <c r="V10" s="120"/>
      <c r="W10" s="127"/>
      <c r="X10" s="126"/>
      <c r="Y10" s="127"/>
      <c r="Z10" s="126"/>
      <c r="AA10" s="121"/>
      <c r="AB10" s="126"/>
      <c r="AC10" s="127"/>
      <c r="AD10" s="126"/>
      <c r="AE10" s="127"/>
      <c r="AF10" s="126"/>
      <c r="AG10" s="127"/>
      <c r="AH10" s="126"/>
      <c r="AI10" s="127"/>
      <c r="AJ10" s="126"/>
      <c r="AK10" s="127"/>
      <c r="AL10" s="126"/>
      <c r="AM10" s="122"/>
      <c r="AN10" s="114"/>
      <c r="AO10" s="2" t="s">
        <v>32</v>
      </c>
      <c r="AP10" s="95" t="s">
        <v>187</v>
      </c>
      <c r="AQ10" s="105" t="s">
        <v>95</v>
      </c>
    </row>
    <row r="11" spans="1:43">
      <c r="A11" s="1">
        <v>7</v>
      </c>
      <c r="B11" s="958"/>
      <c r="C11" s="961"/>
      <c r="D11" s="2" t="s">
        <v>23</v>
      </c>
      <c r="E11" s="2" t="s">
        <v>27</v>
      </c>
      <c r="F11" s="6">
        <v>1387.14</v>
      </c>
      <c r="G11" s="7">
        <v>25.780000686645501</v>
      </c>
      <c r="H11" s="7">
        <v>26.840000152587798</v>
      </c>
      <c r="I11" s="7">
        <v>32.590000152587798</v>
      </c>
      <c r="J11" s="7">
        <v>10.5773575377908</v>
      </c>
      <c r="K11" s="7">
        <v>0.16207170000000001</v>
      </c>
      <c r="L11" s="7">
        <v>2.6061290865948501</v>
      </c>
      <c r="M11" s="7">
        <v>2.3304694952093499</v>
      </c>
      <c r="N11" s="8">
        <v>8.4288420000000003E-2</v>
      </c>
      <c r="O11" s="564"/>
      <c r="P11" s="2" t="s">
        <v>35</v>
      </c>
      <c r="Q11" s="86" t="s">
        <v>101</v>
      </c>
      <c r="R11" s="95" t="s">
        <v>186</v>
      </c>
      <c r="S11" s="105" t="s">
        <v>95</v>
      </c>
      <c r="T11" s="13"/>
      <c r="U11" s="25"/>
      <c r="V11" s="120"/>
      <c r="W11" s="127"/>
      <c r="X11" s="126"/>
      <c r="Y11" s="127"/>
      <c r="Z11" s="126"/>
      <c r="AA11" s="121"/>
      <c r="AB11" s="126"/>
      <c r="AC11" s="127"/>
      <c r="AD11" s="126"/>
      <c r="AE11" s="127"/>
      <c r="AF11" s="126"/>
      <c r="AG11" s="127"/>
      <c r="AH11" s="126"/>
      <c r="AI11" s="127"/>
      <c r="AJ11" s="126"/>
      <c r="AK11" s="127"/>
      <c r="AL11" s="126"/>
      <c r="AM11" s="122"/>
      <c r="AN11" s="114"/>
      <c r="AO11" s="2" t="s">
        <v>35</v>
      </c>
      <c r="AP11" s="95" t="s">
        <v>186</v>
      </c>
      <c r="AQ11" s="105" t="s">
        <v>95</v>
      </c>
    </row>
    <row r="12" spans="1:43">
      <c r="A12" s="1">
        <v>8</v>
      </c>
      <c r="B12" s="958"/>
      <c r="C12" s="961"/>
      <c r="D12" s="2" t="s">
        <v>23</v>
      </c>
      <c r="E12" s="2" t="s">
        <v>28</v>
      </c>
      <c r="F12" s="6">
        <v>1387.5</v>
      </c>
      <c r="G12" s="7">
        <v>25.629999160766602</v>
      </c>
      <c r="H12" s="7">
        <v>27.4699993133544</v>
      </c>
      <c r="I12" s="7">
        <v>33.419998168945298</v>
      </c>
      <c r="J12" s="7">
        <v>10.277476269307201</v>
      </c>
      <c r="K12" s="7">
        <v>0.1161938</v>
      </c>
      <c r="L12" s="7">
        <v>2.6330340983116498</v>
      </c>
      <c r="M12" s="7">
        <v>2.3624246436948999</v>
      </c>
      <c r="N12" s="8">
        <v>5.7984559999999997E-2</v>
      </c>
      <c r="O12" s="564"/>
      <c r="P12" s="2" t="s">
        <v>36</v>
      </c>
      <c r="Q12" s="86" t="s">
        <v>101</v>
      </c>
      <c r="R12" s="95" t="s">
        <v>186</v>
      </c>
      <c r="S12" s="105" t="s">
        <v>95</v>
      </c>
      <c r="T12" s="13"/>
      <c r="U12" s="25"/>
      <c r="V12" s="120"/>
      <c r="W12" s="127"/>
      <c r="X12" s="126"/>
      <c r="Y12" s="127"/>
      <c r="Z12" s="126"/>
      <c r="AA12" s="121"/>
      <c r="AB12" s="126"/>
      <c r="AC12" s="127"/>
      <c r="AD12" s="126"/>
      <c r="AE12" s="127"/>
      <c r="AF12" s="126"/>
      <c r="AG12" s="127"/>
      <c r="AH12" s="126"/>
      <c r="AI12" s="127"/>
      <c r="AJ12" s="126"/>
      <c r="AK12" s="127"/>
      <c r="AL12" s="126"/>
      <c r="AM12" s="122"/>
      <c r="AN12" s="114"/>
      <c r="AO12" s="2" t="s">
        <v>36</v>
      </c>
      <c r="AP12" s="95" t="s">
        <v>186</v>
      </c>
      <c r="AQ12" s="105" t="s">
        <v>95</v>
      </c>
    </row>
    <row r="13" spans="1:43">
      <c r="A13" s="1">
        <v>9</v>
      </c>
      <c r="B13" s="958"/>
      <c r="C13" s="961"/>
      <c r="D13" s="2" t="s">
        <v>23</v>
      </c>
      <c r="E13" s="2" t="s">
        <v>29</v>
      </c>
      <c r="F13" s="6">
        <v>1387.7</v>
      </c>
      <c r="G13" s="7">
        <v>25.649999618530199</v>
      </c>
      <c r="H13" s="7">
        <v>27.590000152587798</v>
      </c>
      <c r="I13" s="7">
        <v>34.799999237060497</v>
      </c>
      <c r="J13" s="7">
        <v>7.5819843140616197</v>
      </c>
      <c r="K13" s="7">
        <v>8.166706E-2</v>
      </c>
      <c r="L13" s="7">
        <v>2.6458174412750499</v>
      </c>
      <c r="M13" s="7">
        <v>2.4452119778988601</v>
      </c>
      <c r="N13" s="8">
        <v>4.0243630000000002E-2</v>
      </c>
      <c r="O13" s="564"/>
      <c r="P13" s="2" t="s">
        <v>43</v>
      </c>
      <c r="Q13" s="86" t="s">
        <v>101</v>
      </c>
      <c r="R13" s="95" t="s">
        <v>186</v>
      </c>
      <c r="S13" s="105" t="s">
        <v>95</v>
      </c>
      <c r="T13" s="13"/>
      <c r="U13" s="25"/>
      <c r="V13" s="120"/>
      <c r="W13" s="127"/>
      <c r="X13" s="126"/>
      <c r="Y13" s="127"/>
      <c r="Z13" s="126"/>
      <c r="AA13" s="121"/>
      <c r="AB13" s="126"/>
      <c r="AC13" s="127"/>
      <c r="AD13" s="126"/>
      <c r="AE13" s="127"/>
      <c r="AF13" s="126"/>
      <c r="AG13" s="127"/>
      <c r="AH13" s="126"/>
      <c r="AI13" s="127"/>
      <c r="AJ13" s="126"/>
      <c r="AK13" s="127"/>
      <c r="AL13" s="126"/>
      <c r="AM13" s="122"/>
      <c r="AN13" s="114"/>
      <c r="AO13" s="2" t="s">
        <v>43</v>
      </c>
      <c r="AP13" s="95" t="s">
        <v>186</v>
      </c>
      <c r="AQ13" s="105" t="s">
        <v>95</v>
      </c>
    </row>
    <row r="14" spans="1:43">
      <c r="A14" s="1">
        <v>10</v>
      </c>
      <c r="B14" s="958"/>
      <c r="C14" s="961"/>
      <c r="D14" s="2" t="s">
        <v>23</v>
      </c>
      <c r="E14" s="2" t="s">
        <v>30</v>
      </c>
      <c r="F14" s="6">
        <v>1388</v>
      </c>
      <c r="G14" s="7">
        <v>25.649999618530199</v>
      </c>
      <c r="H14" s="7">
        <v>27.9500007629394</v>
      </c>
      <c r="I14" s="7">
        <v>34.119998931884702</v>
      </c>
      <c r="J14" s="7">
        <v>9.7736704501626797</v>
      </c>
      <c r="K14" s="7">
        <v>0.1013612</v>
      </c>
      <c r="L14" s="7">
        <v>2.6231584211703498</v>
      </c>
      <c r="M14" s="7">
        <v>2.3667795616994698</v>
      </c>
      <c r="N14" s="8">
        <v>5.2035579999999998E-2</v>
      </c>
      <c r="O14" s="564"/>
      <c r="P14" s="2" t="s">
        <v>44</v>
      </c>
      <c r="Q14" s="86" t="s">
        <v>101</v>
      </c>
      <c r="R14" s="95" t="s">
        <v>186</v>
      </c>
      <c r="S14" s="105" t="s">
        <v>95</v>
      </c>
      <c r="T14" s="13"/>
      <c r="U14" s="25"/>
      <c r="V14" s="120"/>
      <c r="W14" s="127"/>
      <c r="X14" s="126"/>
      <c r="Y14" s="127"/>
      <c r="Z14" s="126"/>
      <c r="AA14" s="121"/>
      <c r="AB14" s="126"/>
      <c r="AC14" s="127"/>
      <c r="AD14" s="126"/>
      <c r="AE14" s="127"/>
      <c r="AF14" s="126"/>
      <c r="AG14" s="127"/>
      <c r="AH14" s="126"/>
      <c r="AI14" s="127"/>
      <c r="AJ14" s="126"/>
      <c r="AK14" s="127"/>
      <c r="AL14" s="126"/>
      <c r="AM14" s="122"/>
      <c r="AN14" s="114"/>
      <c r="AO14" s="2" t="s">
        <v>44</v>
      </c>
      <c r="AP14" s="95" t="s">
        <v>186</v>
      </c>
      <c r="AQ14" s="105" t="s">
        <v>95</v>
      </c>
    </row>
    <row r="15" spans="1:43">
      <c r="A15" s="1">
        <v>11</v>
      </c>
      <c r="B15" s="958"/>
      <c r="C15" s="961"/>
      <c r="D15" s="2" t="s">
        <v>23</v>
      </c>
      <c r="E15" s="2" t="s">
        <v>31</v>
      </c>
      <c r="F15" s="6">
        <v>1388.24</v>
      </c>
      <c r="G15" s="7">
        <v>25.579999923706001</v>
      </c>
      <c r="H15" s="7">
        <v>27.110000610351499</v>
      </c>
      <c r="I15" s="7">
        <v>33.009998321533203</v>
      </c>
      <c r="J15" s="7">
        <v>10.3538218766511</v>
      </c>
      <c r="K15" s="7">
        <v>0.28116849999999999</v>
      </c>
      <c r="L15" s="7">
        <v>2.6478329655775399</v>
      </c>
      <c r="M15" s="7">
        <v>2.3736810567303901</v>
      </c>
      <c r="N15" s="8">
        <v>0.1678277</v>
      </c>
      <c r="O15" s="564"/>
      <c r="P15" s="2" t="s">
        <v>46</v>
      </c>
      <c r="Q15" s="86" t="s">
        <v>103</v>
      </c>
      <c r="R15" s="95" t="s">
        <v>170</v>
      </c>
      <c r="S15" s="105" t="s">
        <v>95</v>
      </c>
      <c r="T15" s="13"/>
      <c r="U15" s="25"/>
      <c r="V15" s="120"/>
      <c r="W15" s="127"/>
      <c r="X15" s="126"/>
      <c r="Y15" s="127"/>
      <c r="Z15" s="126"/>
      <c r="AA15" s="121"/>
      <c r="AB15" s="126"/>
      <c r="AC15" s="127"/>
      <c r="AD15" s="126"/>
      <c r="AE15" s="127"/>
      <c r="AF15" s="126"/>
      <c r="AG15" s="127"/>
      <c r="AH15" s="126"/>
      <c r="AI15" s="127"/>
      <c r="AJ15" s="126"/>
      <c r="AK15" s="127"/>
      <c r="AL15" s="126"/>
      <c r="AM15" s="122"/>
      <c r="AN15" s="114"/>
      <c r="AO15" s="2" t="s">
        <v>46</v>
      </c>
      <c r="AP15" s="95" t="s">
        <v>170</v>
      </c>
      <c r="AQ15" s="105" t="s">
        <v>95</v>
      </c>
    </row>
    <row r="16" spans="1:43">
      <c r="A16" s="1">
        <v>12</v>
      </c>
      <c r="B16" s="958"/>
      <c r="C16" s="961"/>
      <c r="D16" s="2" t="s">
        <v>23</v>
      </c>
      <c r="E16" s="2" t="s">
        <v>32</v>
      </c>
      <c r="F16" s="6">
        <v>1388.7</v>
      </c>
      <c r="G16" s="7">
        <v>25.629999160766602</v>
      </c>
      <c r="H16" s="7">
        <v>26.559999465942301</v>
      </c>
      <c r="I16" s="7">
        <v>34.580001831054602</v>
      </c>
      <c r="J16" s="7">
        <v>5.82501041881582</v>
      </c>
      <c r="K16" s="7">
        <v>0.22437670000000001</v>
      </c>
      <c r="L16" s="7">
        <v>2.6837869413105699</v>
      </c>
      <c r="M16" s="7">
        <v>2.52745607236041</v>
      </c>
      <c r="N16" s="8">
        <v>0.1250597</v>
      </c>
      <c r="O16" s="564"/>
      <c r="P16" s="2" t="s">
        <v>47</v>
      </c>
      <c r="Q16" s="86" t="s">
        <v>104</v>
      </c>
      <c r="R16" s="95" t="s">
        <v>191</v>
      </c>
      <c r="S16" s="105" t="s">
        <v>95</v>
      </c>
      <c r="T16" s="13"/>
      <c r="U16" s="25"/>
      <c r="V16" s="120"/>
      <c r="W16" s="127"/>
      <c r="X16" s="126"/>
      <c r="Y16" s="127"/>
      <c r="Z16" s="126"/>
      <c r="AA16" s="121"/>
      <c r="AB16" s="126"/>
      <c r="AC16" s="127"/>
      <c r="AD16" s="126"/>
      <c r="AE16" s="127"/>
      <c r="AF16" s="126"/>
      <c r="AG16" s="127"/>
      <c r="AH16" s="126"/>
      <c r="AI16" s="127"/>
      <c r="AJ16" s="126"/>
      <c r="AK16" s="127"/>
      <c r="AL16" s="126"/>
      <c r="AM16" s="122"/>
      <c r="AN16" s="114"/>
      <c r="AO16" s="2" t="s">
        <v>47</v>
      </c>
      <c r="AP16" s="95" t="s">
        <v>191</v>
      </c>
      <c r="AQ16" s="105" t="s">
        <v>95</v>
      </c>
    </row>
    <row r="17" spans="1:43">
      <c r="A17" s="1">
        <v>13</v>
      </c>
      <c r="B17" s="958"/>
      <c r="C17" s="961"/>
      <c r="D17" s="2" t="s">
        <v>23</v>
      </c>
      <c r="E17" s="2" t="s">
        <v>33</v>
      </c>
      <c r="F17" s="6">
        <v>1389.06</v>
      </c>
      <c r="G17" s="7">
        <v>25.639999389648398</v>
      </c>
      <c r="H17" s="7">
        <v>27.309999465942301</v>
      </c>
      <c r="I17" s="7">
        <v>36.490001678466797</v>
      </c>
      <c r="J17" s="7">
        <v>3.24191679066774</v>
      </c>
      <c r="K17" s="7">
        <v>2.9801979999999999E-2</v>
      </c>
      <c r="L17" s="7">
        <v>2.6773258132664299</v>
      </c>
      <c r="M17" s="7">
        <v>2.5905291381852602</v>
      </c>
      <c r="N17" s="8">
        <v>1.381367E-2</v>
      </c>
      <c r="O17" s="564"/>
      <c r="P17" s="2" t="s">
        <v>52</v>
      </c>
      <c r="Q17" s="86" t="s">
        <v>108</v>
      </c>
      <c r="R17" s="95" t="s">
        <v>182</v>
      </c>
      <c r="S17" s="105" t="s">
        <v>95</v>
      </c>
      <c r="T17" s="13"/>
      <c r="U17" s="25"/>
      <c r="V17" s="120"/>
      <c r="W17" s="127"/>
      <c r="X17" s="126"/>
      <c r="Y17" s="127"/>
      <c r="Z17" s="126"/>
      <c r="AA17" s="121"/>
      <c r="AB17" s="126"/>
      <c r="AC17" s="127"/>
      <c r="AD17" s="126"/>
      <c r="AE17" s="127"/>
      <c r="AF17" s="126"/>
      <c r="AG17" s="127"/>
      <c r="AH17" s="126"/>
      <c r="AI17" s="127"/>
      <c r="AJ17" s="126"/>
      <c r="AK17" s="127"/>
      <c r="AL17" s="126"/>
      <c r="AM17" s="122"/>
      <c r="AN17" s="114"/>
      <c r="AO17" s="2" t="s">
        <v>52</v>
      </c>
      <c r="AP17" s="95" t="s">
        <v>182</v>
      </c>
      <c r="AQ17" s="105" t="s">
        <v>95</v>
      </c>
    </row>
    <row r="18" spans="1:43" s="297" customFormat="1">
      <c r="A18" s="545">
        <v>14</v>
      </c>
      <c r="B18" s="958"/>
      <c r="C18" s="961"/>
      <c r="D18" s="266" t="s">
        <v>23</v>
      </c>
      <c r="E18" s="266" t="s">
        <v>34</v>
      </c>
      <c r="F18" s="267">
        <v>1389.11</v>
      </c>
      <c r="G18" s="268">
        <v>25.7000007629394</v>
      </c>
      <c r="H18" s="268">
        <v>27.440000534057599</v>
      </c>
      <c r="I18" s="268">
        <v>35.939998626708899</v>
      </c>
      <c r="J18" s="268">
        <v>3.7445259603368002</v>
      </c>
      <c r="K18" s="268">
        <v>4.9892440000000003E-2</v>
      </c>
      <c r="L18" s="268">
        <v>2.6261863528674301</v>
      </c>
      <c r="M18" s="268">
        <v>2.5278481231174799</v>
      </c>
      <c r="N18" s="269">
        <v>2.439933E-2</v>
      </c>
      <c r="O18" s="567"/>
      <c r="P18" s="133" t="s">
        <v>53</v>
      </c>
      <c r="Q18" s="270" t="s">
        <v>109</v>
      </c>
      <c r="R18" s="95" t="s">
        <v>183</v>
      </c>
      <c r="S18" s="105" t="s">
        <v>95</v>
      </c>
      <c r="T18" s="271"/>
      <c r="U18" s="289"/>
      <c r="V18" s="290">
        <v>0.16</v>
      </c>
      <c r="W18" s="291">
        <v>0.46</v>
      </c>
      <c r="X18" s="292">
        <v>6.07</v>
      </c>
      <c r="Y18" s="291">
        <v>0.48</v>
      </c>
      <c r="Z18" s="292">
        <v>35.47</v>
      </c>
      <c r="AA18" s="293">
        <v>1.07</v>
      </c>
      <c r="AB18" s="292">
        <v>1.84</v>
      </c>
      <c r="AC18" s="291">
        <v>0.14000000000000001</v>
      </c>
      <c r="AD18" s="292">
        <v>2.5299999999999998</v>
      </c>
      <c r="AE18" s="291">
        <v>0.68</v>
      </c>
      <c r="AF18" s="292">
        <v>0.54</v>
      </c>
      <c r="AG18" s="291">
        <v>0.27</v>
      </c>
      <c r="AH18" s="292">
        <v>1.05</v>
      </c>
      <c r="AI18" s="291">
        <v>0.17</v>
      </c>
      <c r="AJ18" s="292">
        <v>0.3</v>
      </c>
      <c r="AK18" s="291">
        <v>0.08</v>
      </c>
      <c r="AL18" s="292">
        <v>52.04</v>
      </c>
      <c r="AM18" s="294">
        <v>1.1599999999999999</v>
      </c>
      <c r="AN18" s="295"/>
      <c r="AO18" s="133" t="s">
        <v>53</v>
      </c>
      <c r="AP18" s="95" t="s">
        <v>183</v>
      </c>
      <c r="AQ18" s="105" t="s">
        <v>95</v>
      </c>
    </row>
    <row r="19" spans="1:43">
      <c r="A19" s="1">
        <v>15</v>
      </c>
      <c r="B19" s="958"/>
      <c r="C19" s="961"/>
      <c r="D19" s="2" t="s">
        <v>23</v>
      </c>
      <c r="E19" s="2" t="s">
        <v>35</v>
      </c>
      <c r="F19" s="6">
        <v>1389.53</v>
      </c>
      <c r="G19" s="7">
        <v>25.7399997711181</v>
      </c>
      <c r="H19" s="7">
        <v>26.659999847412099</v>
      </c>
      <c r="I19" s="7">
        <v>32.599998474121001</v>
      </c>
      <c r="J19" s="7">
        <v>9.6679313288177298</v>
      </c>
      <c r="K19" s="7">
        <v>0.1879748</v>
      </c>
      <c r="L19" s="7">
        <v>2.6061715908501299</v>
      </c>
      <c r="M19" s="7">
        <v>2.3542087111355801</v>
      </c>
      <c r="N19" s="8">
        <v>0.1034206</v>
      </c>
      <c r="O19" s="564"/>
      <c r="P19" s="2" t="s">
        <v>54</v>
      </c>
      <c r="Q19" s="86" t="s">
        <v>109</v>
      </c>
      <c r="R19" s="95" t="s">
        <v>183</v>
      </c>
      <c r="S19" s="105" t="s">
        <v>95</v>
      </c>
      <c r="T19" s="13"/>
      <c r="U19" s="25"/>
      <c r="V19" s="120"/>
      <c r="W19" s="127"/>
      <c r="X19" s="126"/>
      <c r="Y19" s="127"/>
      <c r="Z19" s="126"/>
      <c r="AA19" s="121"/>
      <c r="AB19" s="126"/>
      <c r="AC19" s="127"/>
      <c r="AD19" s="126"/>
      <c r="AE19" s="127"/>
      <c r="AF19" s="126"/>
      <c r="AG19" s="127"/>
      <c r="AH19" s="126"/>
      <c r="AI19" s="127"/>
      <c r="AJ19" s="126"/>
      <c r="AK19" s="127"/>
      <c r="AL19" s="126"/>
      <c r="AM19" s="122"/>
      <c r="AN19" s="114"/>
      <c r="AO19" s="2" t="s">
        <v>54</v>
      </c>
      <c r="AP19" s="95" t="s">
        <v>183</v>
      </c>
      <c r="AQ19" s="105" t="s">
        <v>95</v>
      </c>
    </row>
    <row r="20" spans="1:43">
      <c r="A20" s="1">
        <v>16</v>
      </c>
      <c r="B20" s="958"/>
      <c r="C20" s="961"/>
      <c r="D20" s="2" t="s">
        <v>23</v>
      </c>
      <c r="E20" s="2" t="s">
        <v>36</v>
      </c>
      <c r="F20" s="6">
        <v>1389.84</v>
      </c>
      <c r="G20" s="7">
        <v>25.610000610351499</v>
      </c>
      <c r="H20" s="7">
        <v>26.7299995422363</v>
      </c>
      <c r="I20" s="7">
        <v>32.869998931884702</v>
      </c>
      <c r="J20" s="7">
        <v>9.9984037080714305</v>
      </c>
      <c r="K20" s="7">
        <v>0.16886370000000001</v>
      </c>
      <c r="L20" s="7">
        <v>2.6572836352974898</v>
      </c>
      <c r="M20" s="7">
        <v>2.3915976897719302</v>
      </c>
      <c r="N20" s="8">
        <v>9.3497769999999994E-2</v>
      </c>
      <c r="O20" s="564"/>
      <c r="P20" s="2" t="s">
        <v>72</v>
      </c>
      <c r="Q20" s="86" t="s">
        <v>161</v>
      </c>
      <c r="R20" s="95" t="s">
        <v>203</v>
      </c>
      <c r="S20" s="105" t="s">
        <v>95</v>
      </c>
      <c r="T20" s="13"/>
      <c r="U20" s="25"/>
      <c r="V20" s="120"/>
      <c r="W20" s="127"/>
      <c r="X20" s="126"/>
      <c r="Y20" s="127"/>
      <c r="Z20" s="126"/>
      <c r="AA20" s="121"/>
      <c r="AB20" s="126"/>
      <c r="AC20" s="127"/>
      <c r="AD20" s="126"/>
      <c r="AE20" s="127"/>
      <c r="AF20" s="126"/>
      <c r="AG20" s="127"/>
      <c r="AH20" s="126"/>
      <c r="AI20" s="127"/>
      <c r="AJ20" s="126"/>
      <c r="AK20" s="127"/>
      <c r="AL20" s="126"/>
      <c r="AM20" s="122"/>
      <c r="AN20" s="114"/>
      <c r="AO20" s="2" t="s">
        <v>72</v>
      </c>
      <c r="AP20" s="95" t="s">
        <v>203</v>
      </c>
      <c r="AQ20" s="105" t="s">
        <v>95</v>
      </c>
    </row>
    <row r="21" spans="1:43">
      <c r="A21" s="1">
        <v>17</v>
      </c>
      <c r="B21" s="958"/>
      <c r="C21" s="961"/>
      <c r="D21" s="2" t="s">
        <v>23</v>
      </c>
      <c r="E21" s="2" t="s">
        <v>37</v>
      </c>
      <c r="F21" s="6">
        <v>1390.05</v>
      </c>
      <c r="G21" s="7">
        <v>25.549999237060501</v>
      </c>
      <c r="H21" s="7">
        <v>26.899999618530199</v>
      </c>
      <c r="I21" s="7">
        <v>33.389999389648402</v>
      </c>
      <c r="J21" s="7">
        <v>9.4595382433634292</v>
      </c>
      <c r="K21" s="7">
        <v>0.14554800000000001</v>
      </c>
      <c r="L21" s="7">
        <v>2.67881321883866</v>
      </c>
      <c r="M21" s="7">
        <v>2.4254098579343402</v>
      </c>
      <c r="N21" s="8">
        <v>8.016972E-2</v>
      </c>
      <c r="O21" s="564"/>
      <c r="P21" s="2" t="s">
        <v>79</v>
      </c>
      <c r="Q21" s="86" t="s">
        <v>115</v>
      </c>
      <c r="R21" s="95" t="s">
        <v>200</v>
      </c>
      <c r="S21" s="105" t="s">
        <v>95</v>
      </c>
      <c r="T21" s="13"/>
      <c r="U21" s="25"/>
      <c r="V21" s="120"/>
      <c r="W21" s="127"/>
      <c r="X21" s="126"/>
      <c r="Y21" s="127"/>
      <c r="Z21" s="126"/>
      <c r="AA21" s="121"/>
      <c r="AB21" s="126"/>
      <c r="AC21" s="127"/>
      <c r="AD21" s="126"/>
      <c r="AE21" s="127"/>
      <c r="AF21" s="126"/>
      <c r="AG21" s="127"/>
      <c r="AH21" s="126"/>
      <c r="AI21" s="127"/>
      <c r="AJ21" s="126"/>
      <c r="AK21" s="127"/>
      <c r="AL21" s="126"/>
      <c r="AM21" s="122"/>
      <c r="AN21" s="114"/>
      <c r="AO21" s="2" t="s">
        <v>79</v>
      </c>
      <c r="AP21" s="95" t="s">
        <v>200</v>
      </c>
      <c r="AQ21" s="105" t="s">
        <v>95</v>
      </c>
    </row>
    <row r="22" spans="1:43">
      <c r="A22" s="1">
        <v>18</v>
      </c>
      <c r="B22" s="958"/>
      <c r="C22" s="961"/>
      <c r="D22" s="2" t="s">
        <v>23</v>
      </c>
      <c r="E22" s="2" t="s">
        <v>38</v>
      </c>
      <c r="F22" s="6">
        <v>1390.32</v>
      </c>
      <c r="G22" s="7">
        <v>25.620000839233398</v>
      </c>
      <c r="H22" s="7">
        <v>27.209999084472599</v>
      </c>
      <c r="I22" s="7">
        <v>35.840000152587798</v>
      </c>
      <c r="J22" s="7">
        <v>4.1837977654328702</v>
      </c>
      <c r="K22" s="7">
        <v>0.18050450000000001</v>
      </c>
      <c r="L22" s="7">
        <v>2.66996796622337</v>
      </c>
      <c r="M22" s="7">
        <v>2.55826190611474</v>
      </c>
      <c r="N22" s="8">
        <v>9.7783090000000003E-2</v>
      </c>
      <c r="O22" s="564"/>
      <c r="P22" s="2" t="s">
        <v>81</v>
      </c>
      <c r="Q22" s="86" t="s">
        <v>117</v>
      </c>
      <c r="R22" s="95" t="s">
        <v>201</v>
      </c>
      <c r="S22" s="105" t="s">
        <v>95</v>
      </c>
      <c r="T22" s="13"/>
      <c r="U22" s="25"/>
      <c r="V22" s="120"/>
      <c r="W22" s="127"/>
      <c r="X22" s="126"/>
      <c r="Y22" s="127"/>
      <c r="Z22" s="126"/>
      <c r="AA22" s="121"/>
      <c r="AB22" s="126"/>
      <c r="AC22" s="127"/>
      <c r="AD22" s="126"/>
      <c r="AE22" s="127"/>
      <c r="AF22" s="126"/>
      <c r="AG22" s="127"/>
      <c r="AH22" s="126"/>
      <c r="AI22" s="127"/>
      <c r="AJ22" s="126"/>
      <c r="AK22" s="127"/>
      <c r="AL22" s="126"/>
      <c r="AM22" s="122"/>
      <c r="AN22" s="114"/>
      <c r="AO22" s="2" t="s">
        <v>81</v>
      </c>
      <c r="AP22" s="95" t="s">
        <v>201</v>
      </c>
      <c r="AQ22" s="105" t="s">
        <v>95</v>
      </c>
    </row>
    <row r="23" spans="1:43">
      <c r="A23" s="1">
        <v>19</v>
      </c>
      <c r="B23" s="958"/>
      <c r="C23" s="961"/>
      <c r="D23" s="2" t="s">
        <v>23</v>
      </c>
      <c r="E23" s="2" t="s">
        <v>39</v>
      </c>
      <c r="F23" s="6">
        <v>1390.51</v>
      </c>
      <c r="G23" s="7">
        <v>25.569999694824201</v>
      </c>
      <c r="H23" s="7">
        <v>27.149999618530199</v>
      </c>
      <c r="I23" s="7">
        <v>32.930000305175703</v>
      </c>
      <c r="J23" s="7">
        <v>10.9289549234761</v>
      </c>
      <c r="K23" s="7">
        <v>0.19985269999999999</v>
      </c>
      <c r="L23" s="7">
        <v>2.6566256457795001</v>
      </c>
      <c r="M23" s="7">
        <v>2.3662842264667501</v>
      </c>
      <c r="N23" s="8">
        <v>0.1182396</v>
      </c>
      <c r="O23" s="564"/>
      <c r="P23" s="2" t="s">
        <v>28</v>
      </c>
      <c r="Q23" s="86" t="s">
        <v>93</v>
      </c>
      <c r="R23" s="94" t="s">
        <v>186</v>
      </c>
      <c r="S23" s="104" t="s">
        <v>94</v>
      </c>
      <c r="T23" s="13"/>
      <c r="U23" s="25"/>
      <c r="V23" s="120"/>
      <c r="W23" s="127"/>
      <c r="X23" s="126"/>
      <c r="Y23" s="127"/>
      <c r="Z23" s="126"/>
      <c r="AA23" s="121"/>
      <c r="AB23" s="126"/>
      <c r="AC23" s="127"/>
      <c r="AD23" s="126"/>
      <c r="AE23" s="127"/>
      <c r="AF23" s="126"/>
      <c r="AG23" s="127"/>
      <c r="AH23" s="126"/>
      <c r="AI23" s="127"/>
      <c r="AJ23" s="126"/>
      <c r="AK23" s="127"/>
      <c r="AL23" s="126"/>
      <c r="AM23" s="122"/>
      <c r="AN23" s="114"/>
      <c r="AO23" s="2" t="s">
        <v>28</v>
      </c>
      <c r="AP23" s="94" t="s">
        <v>186</v>
      </c>
      <c r="AQ23" s="104" t="s">
        <v>94</v>
      </c>
    </row>
    <row r="24" spans="1:43">
      <c r="A24" s="1">
        <v>20</v>
      </c>
      <c r="B24" s="958"/>
      <c r="C24" s="961"/>
      <c r="D24" s="2" t="s">
        <v>23</v>
      </c>
      <c r="E24" s="2" t="s">
        <v>40</v>
      </c>
      <c r="F24" s="6">
        <v>1390.85</v>
      </c>
      <c r="G24" s="7">
        <v>25.569999694824201</v>
      </c>
      <c r="H24" s="7">
        <v>26.530000686645501</v>
      </c>
      <c r="I24" s="7">
        <v>32.700000762939403</v>
      </c>
      <c r="J24" s="7">
        <v>9.5663424545495008</v>
      </c>
      <c r="K24" s="7">
        <v>0.1291081</v>
      </c>
      <c r="L24" s="7">
        <v>2.6590269152192798</v>
      </c>
      <c r="M24" s="7">
        <v>2.4046552945507602</v>
      </c>
      <c r="N24" s="8">
        <v>6.9534579999999999E-2</v>
      </c>
      <c r="O24" s="564"/>
      <c r="P24" s="2" t="s">
        <v>31</v>
      </c>
      <c r="Q24" s="86" t="s">
        <v>97</v>
      </c>
      <c r="R24" s="94" t="s">
        <v>187</v>
      </c>
      <c r="S24" s="104" t="s">
        <v>94</v>
      </c>
      <c r="T24" s="13"/>
      <c r="U24" s="25"/>
      <c r="V24" s="120"/>
      <c r="W24" s="127"/>
      <c r="X24" s="126"/>
      <c r="Y24" s="127"/>
      <c r="Z24" s="126"/>
      <c r="AA24" s="121"/>
      <c r="AB24" s="126"/>
      <c r="AC24" s="127"/>
      <c r="AD24" s="126"/>
      <c r="AE24" s="127"/>
      <c r="AF24" s="126"/>
      <c r="AG24" s="127"/>
      <c r="AH24" s="126"/>
      <c r="AI24" s="127"/>
      <c r="AJ24" s="126"/>
      <c r="AK24" s="127"/>
      <c r="AL24" s="126"/>
      <c r="AM24" s="122"/>
      <c r="AN24" s="114"/>
      <c r="AO24" s="2" t="s">
        <v>31</v>
      </c>
      <c r="AP24" s="94" t="s">
        <v>187</v>
      </c>
      <c r="AQ24" s="104" t="s">
        <v>94</v>
      </c>
    </row>
    <row r="25" spans="1:43">
      <c r="A25" s="1">
        <v>21</v>
      </c>
      <c r="B25" s="958"/>
      <c r="C25" s="961"/>
      <c r="D25" s="2" t="s">
        <v>23</v>
      </c>
      <c r="E25" s="2" t="s">
        <v>41</v>
      </c>
      <c r="F25" s="6">
        <v>1391.02</v>
      </c>
      <c r="G25" s="7">
        <v>25.75</v>
      </c>
      <c r="H25" s="7">
        <v>26.030000686645501</v>
      </c>
      <c r="I25" s="7">
        <v>31.639999389648398</v>
      </c>
      <c r="J25" s="7">
        <v>10.756559760014399</v>
      </c>
      <c r="K25" s="7">
        <v>0.19894829999999999</v>
      </c>
      <c r="L25" s="7">
        <v>2.6202249517756702</v>
      </c>
      <c r="M25" s="7">
        <v>2.3383788889911101</v>
      </c>
      <c r="N25" s="8">
        <v>0.1089099</v>
      </c>
      <c r="O25" s="564"/>
      <c r="P25" s="2" t="s">
        <v>33</v>
      </c>
      <c r="Q25" s="86" t="s">
        <v>98</v>
      </c>
      <c r="R25" s="94" t="s">
        <v>188</v>
      </c>
      <c r="S25" s="104" t="s">
        <v>94</v>
      </c>
      <c r="T25" s="13"/>
      <c r="U25" s="25"/>
      <c r="V25" s="120"/>
      <c r="W25" s="127"/>
      <c r="X25" s="126"/>
      <c r="Y25" s="127"/>
      <c r="Z25" s="126"/>
      <c r="AA25" s="121"/>
      <c r="AB25" s="126"/>
      <c r="AC25" s="127"/>
      <c r="AD25" s="126"/>
      <c r="AE25" s="127"/>
      <c r="AF25" s="126"/>
      <c r="AG25" s="127"/>
      <c r="AH25" s="126"/>
      <c r="AI25" s="127"/>
      <c r="AJ25" s="126"/>
      <c r="AK25" s="127"/>
      <c r="AL25" s="126"/>
      <c r="AM25" s="122"/>
      <c r="AN25" s="114"/>
      <c r="AO25" s="2" t="s">
        <v>33</v>
      </c>
      <c r="AP25" s="94" t="s">
        <v>188</v>
      </c>
      <c r="AQ25" s="104" t="s">
        <v>94</v>
      </c>
    </row>
    <row r="26" spans="1:43">
      <c r="A26" s="1">
        <v>22</v>
      </c>
      <c r="B26" s="958"/>
      <c r="C26" s="961"/>
      <c r="D26" s="2" t="s">
        <v>23</v>
      </c>
      <c r="E26" s="2" t="s">
        <v>42</v>
      </c>
      <c r="F26" s="6">
        <v>1391.22</v>
      </c>
      <c r="G26" s="7">
        <v>25.590000152587798</v>
      </c>
      <c r="H26" s="7">
        <v>27.7199993133544</v>
      </c>
      <c r="I26" s="7">
        <v>33.919998168945298</v>
      </c>
      <c r="J26" s="7">
        <v>10.1124921391112</v>
      </c>
      <c r="K26" s="7">
        <v>0.24893480000000001</v>
      </c>
      <c r="L26" s="7">
        <v>2.6517322801611498</v>
      </c>
      <c r="M26" s="7">
        <v>2.3835760617795798</v>
      </c>
      <c r="N26" s="8">
        <v>0.14512630000000001</v>
      </c>
      <c r="O26" s="564"/>
      <c r="P26" s="2" t="s">
        <v>34</v>
      </c>
      <c r="Q26" s="86" t="s">
        <v>98</v>
      </c>
      <c r="R26" s="94" t="s">
        <v>188</v>
      </c>
      <c r="S26" s="104" t="s">
        <v>94</v>
      </c>
      <c r="T26" s="13"/>
      <c r="U26" s="25"/>
      <c r="V26" s="120"/>
      <c r="W26" s="127"/>
      <c r="X26" s="126"/>
      <c r="Y26" s="127"/>
      <c r="Z26" s="126"/>
      <c r="AA26" s="121"/>
      <c r="AB26" s="126"/>
      <c r="AC26" s="127"/>
      <c r="AD26" s="126"/>
      <c r="AE26" s="127"/>
      <c r="AF26" s="126"/>
      <c r="AG26" s="127"/>
      <c r="AH26" s="126"/>
      <c r="AI26" s="127"/>
      <c r="AJ26" s="126"/>
      <c r="AK26" s="127"/>
      <c r="AL26" s="126"/>
      <c r="AM26" s="122"/>
      <c r="AN26" s="114"/>
      <c r="AO26" s="2" t="s">
        <v>34</v>
      </c>
      <c r="AP26" s="94" t="s">
        <v>188</v>
      </c>
      <c r="AQ26" s="104" t="s">
        <v>94</v>
      </c>
    </row>
    <row r="27" spans="1:43">
      <c r="A27" s="1">
        <v>23</v>
      </c>
      <c r="B27" s="958"/>
      <c r="C27" s="961"/>
      <c r="D27" s="2" t="s">
        <v>23</v>
      </c>
      <c r="E27" s="2" t="s">
        <v>43</v>
      </c>
      <c r="F27" s="6">
        <v>1391.79</v>
      </c>
      <c r="G27" s="7">
        <v>25.590000152587798</v>
      </c>
      <c r="H27" s="7">
        <v>27.7199993133544</v>
      </c>
      <c r="I27" s="7">
        <v>33.930000305175703</v>
      </c>
      <c r="J27" s="7">
        <v>9.5422169137487103</v>
      </c>
      <c r="K27" s="7">
        <v>0.19484779999999999</v>
      </c>
      <c r="L27" s="7">
        <v>2.6357711014706999</v>
      </c>
      <c r="M27" s="7">
        <v>2.3842601056184698</v>
      </c>
      <c r="N27" s="8">
        <v>0.1098201</v>
      </c>
      <c r="O27" s="564"/>
      <c r="P27" s="2" t="s">
        <v>37</v>
      </c>
      <c r="Q27" s="86" t="s">
        <v>99</v>
      </c>
      <c r="R27" s="94" t="s">
        <v>190</v>
      </c>
      <c r="S27" s="104" t="s">
        <v>94</v>
      </c>
      <c r="T27" s="13"/>
      <c r="U27" s="25"/>
      <c r="V27" s="120"/>
      <c r="W27" s="127"/>
      <c r="X27" s="126"/>
      <c r="Y27" s="127"/>
      <c r="Z27" s="126"/>
      <c r="AA27" s="121"/>
      <c r="AB27" s="126"/>
      <c r="AC27" s="127"/>
      <c r="AD27" s="126"/>
      <c r="AE27" s="127"/>
      <c r="AF27" s="126"/>
      <c r="AG27" s="127"/>
      <c r="AH27" s="126"/>
      <c r="AI27" s="127"/>
      <c r="AJ27" s="126"/>
      <c r="AK27" s="127"/>
      <c r="AL27" s="126"/>
      <c r="AM27" s="122"/>
      <c r="AN27" s="114"/>
      <c r="AO27" s="2" t="s">
        <v>37</v>
      </c>
      <c r="AP27" s="94" t="s">
        <v>190</v>
      </c>
      <c r="AQ27" s="104" t="s">
        <v>94</v>
      </c>
    </row>
    <row r="28" spans="1:43">
      <c r="A28" s="1">
        <v>24</v>
      </c>
      <c r="B28" s="958"/>
      <c r="C28" s="961"/>
      <c r="D28" s="2" t="s">
        <v>23</v>
      </c>
      <c r="E28" s="2" t="s">
        <v>44</v>
      </c>
      <c r="F28" s="6">
        <v>1392.08</v>
      </c>
      <c r="G28" s="7">
        <v>25.579999923706001</v>
      </c>
      <c r="H28" s="7">
        <v>26.840000152587798</v>
      </c>
      <c r="I28" s="7">
        <v>33.130001068115199</v>
      </c>
      <c r="J28" s="7">
        <v>9.6660434982927494</v>
      </c>
      <c r="K28" s="7">
        <v>0.18111530000000001</v>
      </c>
      <c r="L28" s="7">
        <v>2.66373743592181</v>
      </c>
      <c r="M28" s="7">
        <v>2.4062594166853</v>
      </c>
      <c r="N28" s="8">
        <v>0.10140299999999999</v>
      </c>
      <c r="O28" s="564"/>
      <c r="P28" s="2" t="s">
        <v>38</v>
      </c>
      <c r="Q28" s="86" t="s">
        <v>100</v>
      </c>
      <c r="R28" s="94" t="s">
        <v>191</v>
      </c>
      <c r="S28" s="104" t="s">
        <v>94</v>
      </c>
      <c r="T28" s="13"/>
      <c r="U28" s="25"/>
      <c r="V28" s="120"/>
      <c r="W28" s="127"/>
      <c r="X28" s="126"/>
      <c r="Y28" s="127"/>
      <c r="Z28" s="126"/>
      <c r="AA28" s="121"/>
      <c r="AB28" s="126"/>
      <c r="AC28" s="127"/>
      <c r="AD28" s="126"/>
      <c r="AE28" s="127"/>
      <c r="AF28" s="126"/>
      <c r="AG28" s="127"/>
      <c r="AH28" s="126"/>
      <c r="AI28" s="127"/>
      <c r="AJ28" s="126"/>
      <c r="AK28" s="127"/>
      <c r="AL28" s="126"/>
      <c r="AM28" s="122"/>
      <c r="AN28" s="114"/>
      <c r="AO28" s="2" t="s">
        <v>38</v>
      </c>
      <c r="AP28" s="94" t="s">
        <v>191</v>
      </c>
      <c r="AQ28" s="104" t="s">
        <v>94</v>
      </c>
    </row>
    <row r="29" spans="1:43">
      <c r="A29" s="1">
        <v>25</v>
      </c>
      <c r="B29" s="958"/>
      <c r="C29" s="961"/>
      <c r="D29" s="2" t="s">
        <v>23</v>
      </c>
      <c r="E29" s="2" t="s">
        <v>45</v>
      </c>
      <c r="F29" s="6">
        <v>1392.39</v>
      </c>
      <c r="G29" s="7">
        <v>25.7299995422363</v>
      </c>
      <c r="H29" s="7">
        <v>27.840000152587798</v>
      </c>
      <c r="I29" s="7">
        <v>33.029998779296797</v>
      </c>
      <c r="J29" s="7">
        <v>8.0586083263023696</v>
      </c>
      <c r="K29" s="7">
        <v>0.1297314</v>
      </c>
      <c r="L29" s="7">
        <v>2.4861450635370099</v>
      </c>
      <c r="M29" s="7">
        <v>2.2857963704428599</v>
      </c>
      <c r="N29" s="8">
        <v>6.8142259999999996E-2</v>
      </c>
      <c r="O29" s="564"/>
      <c r="P29" s="2" t="s">
        <v>39</v>
      </c>
      <c r="Q29" s="86" t="s">
        <v>101</v>
      </c>
      <c r="R29" s="94" t="s">
        <v>186</v>
      </c>
      <c r="S29" s="104" t="s">
        <v>94</v>
      </c>
      <c r="T29" s="13"/>
      <c r="U29" s="25"/>
      <c r="V29" s="120"/>
      <c r="W29" s="127"/>
      <c r="X29" s="126"/>
      <c r="Y29" s="127"/>
      <c r="Z29" s="126"/>
      <c r="AA29" s="121"/>
      <c r="AB29" s="126"/>
      <c r="AC29" s="127"/>
      <c r="AD29" s="126"/>
      <c r="AE29" s="127"/>
      <c r="AF29" s="126"/>
      <c r="AG29" s="127"/>
      <c r="AH29" s="126"/>
      <c r="AI29" s="127"/>
      <c r="AJ29" s="126"/>
      <c r="AK29" s="127"/>
      <c r="AL29" s="126"/>
      <c r="AM29" s="122"/>
      <c r="AN29" s="114"/>
      <c r="AO29" s="2" t="s">
        <v>39</v>
      </c>
      <c r="AP29" s="94" t="s">
        <v>186</v>
      </c>
      <c r="AQ29" s="104" t="s">
        <v>94</v>
      </c>
    </row>
    <row r="30" spans="1:43">
      <c r="A30" s="1">
        <v>26</v>
      </c>
      <c r="B30" s="958"/>
      <c r="C30" s="961"/>
      <c r="D30" s="2" t="s">
        <v>23</v>
      </c>
      <c r="E30" s="2" t="s">
        <v>46</v>
      </c>
      <c r="F30" s="6">
        <v>1392.81</v>
      </c>
      <c r="G30" s="7">
        <v>25.569999694824201</v>
      </c>
      <c r="H30" s="7">
        <v>25.829999923706001</v>
      </c>
      <c r="I30" s="7">
        <v>33.349998474121001</v>
      </c>
      <c r="J30" s="7">
        <v>5.6934282978142701</v>
      </c>
      <c r="K30" s="7">
        <v>0.31254330000000002</v>
      </c>
      <c r="L30" s="7">
        <v>2.6702009933484399</v>
      </c>
      <c r="M30" s="7">
        <v>2.51817501438462</v>
      </c>
      <c r="N30" s="8">
        <v>0.19790869999999999</v>
      </c>
      <c r="O30" s="564"/>
      <c r="P30" s="2" t="s">
        <v>41</v>
      </c>
      <c r="Q30" s="86" t="s">
        <v>192</v>
      </c>
      <c r="R30" s="94" t="s">
        <v>193</v>
      </c>
      <c r="S30" s="104" t="s">
        <v>94</v>
      </c>
      <c r="T30" s="13"/>
      <c r="U30" s="25"/>
      <c r="V30" s="120"/>
      <c r="W30" s="127"/>
      <c r="X30" s="126"/>
      <c r="Y30" s="127"/>
      <c r="Z30" s="126"/>
      <c r="AA30" s="121"/>
      <c r="AB30" s="126"/>
      <c r="AC30" s="127"/>
      <c r="AD30" s="126"/>
      <c r="AE30" s="127"/>
      <c r="AF30" s="126"/>
      <c r="AG30" s="127"/>
      <c r="AH30" s="126"/>
      <c r="AI30" s="127"/>
      <c r="AJ30" s="126"/>
      <c r="AK30" s="127"/>
      <c r="AL30" s="126"/>
      <c r="AM30" s="122"/>
      <c r="AN30" s="114"/>
      <c r="AO30" s="2" t="s">
        <v>41</v>
      </c>
      <c r="AP30" s="94" t="s">
        <v>193</v>
      </c>
      <c r="AQ30" s="104" t="s">
        <v>94</v>
      </c>
    </row>
    <row r="31" spans="1:43">
      <c r="A31" s="1">
        <v>27</v>
      </c>
      <c r="B31" s="958"/>
      <c r="C31" s="961"/>
      <c r="D31" s="2" t="s">
        <v>23</v>
      </c>
      <c r="E31" s="2" t="s">
        <v>47</v>
      </c>
      <c r="F31" s="6">
        <v>1392.95</v>
      </c>
      <c r="G31" s="7">
        <v>25.610000610351499</v>
      </c>
      <c r="H31" s="7">
        <v>28.409999847412099</v>
      </c>
      <c r="I31" s="7">
        <v>36.909999847412102</v>
      </c>
      <c r="J31" s="7">
        <v>5.3600513423243896</v>
      </c>
      <c r="K31" s="7">
        <v>0.33357959999999998</v>
      </c>
      <c r="L31" s="7">
        <v>2.6689089307990601</v>
      </c>
      <c r="M31" s="7">
        <v>2.5258540418283499</v>
      </c>
      <c r="N31" s="8">
        <v>0.19765769999999999</v>
      </c>
      <c r="O31" s="564"/>
      <c r="P31" s="2" t="s">
        <v>42</v>
      </c>
      <c r="Q31" s="86" t="s">
        <v>101</v>
      </c>
      <c r="R31" s="94" t="s">
        <v>186</v>
      </c>
      <c r="S31" s="104" t="s">
        <v>94</v>
      </c>
      <c r="T31" s="13"/>
      <c r="U31" s="25"/>
      <c r="V31" s="120"/>
      <c r="W31" s="127"/>
      <c r="X31" s="126"/>
      <c r="Y31" s="127"/>
      <c r="Z31" s="126"/>
      <c r="AA31" s="121"/>
      <c r="AB31" s="126"/>
      <c r="AC31" s="127"/>
      <c r="AD31" s="126"/>
      <c r="AE31" s="127"/>
      <c r="AF31" s="126"/>
      <c r="AG31" s="127"/>
      <c r="AH31" s="126"/>
      <c r="AI31" s="127"/>
      <c r="AJ31" s="126"/>
      <c r="AK31" s="127"/>
      <c r="AL31" s="126"/>
      <c r="AM31" s="122"/>
      <c r="AN31" s="114"/>
      <c r="AO31" s="2" t="s">
        <v>42</v>
      </c>
      <c r="AP31" s="94" t="s">
        <v>186</v>
      </c>
      <c r="AQ31" s="104" t="s">
        <v>94</v>
      </c>
    </row>
    <row r="32" spans="1:43" s="334" customFormat="1">
      <c r="A32" s="546">
        <v>28</v>
      </c>
      <c r="B32" s="958"/>
      <c r="C32" s="961"/>
      <c r="D32" s="303" t="s">
        <v>23</v>
      </c>
      <c r="E32" s="303" t="s">
        <v>48</v>
      </c>
      <c r="F32" s="304">
        <v>1393.13</v>
      </c>
      <c r="G32" s="305">
        <v>25.649999618530199</v>
      </c>
      <c r="H32" s="305">
        <v>26.770000457763601</v>
      </c>
      <c r="I32" s="305">
        <v>34.659999847412102</v>
      </c>
      <c r="J32" s="305">
        <v>5.8611374938451899</v>
      </c>
      <c r="K32" s="305">
        <v>0.10947229999999999</v>
      </c>
      <c r="L32" s="305">
        <v>2.6657687776832799</v>
      </c>
      <c r="M32" s="305">
        <v>2.50952440435527</v>
      </c>
      <c r="N32" s="306">
        <v>6.134792E-2</v>
      </c>
      <c r="O32" s="568"/>
      <c r="P32" s="2" t="s">
        <v>45</v>
      </c>
      <c r="Q32" s="307" t="s">
        <v>102</v>
      </c>
      <c r="R32" s="94" t="s">
        <v>194</v>
      </c>
      <c r="S32" s="104" t="s">
        <v>94</v>
      </c>
      <c r="T32" s="308"/>
      <c r="U32" s="326"/>
      <c r="V32" s="327">
        <v>0.17</v>
      </c>
      <c r="W32" s="328">
        <v>0.38</v>
      </c>
      <c r="X32" s="329">
        <v>4.22</v>
      </c>
      <c r="Y32" s="328">
        <v>1</v>
      </c>
      <c r="Z32" s="329">
        <v>35.49</v>
      </c>
      <c r="AA32" s="330">
        <v>3.17</v>
      </c>
      <c r="AB32" s="329">
        <v>1.63</v>
      </c>
      <c r="AC32" s="328">
        <v>0.44</v>
      </c>
      <c r="AD32" s="329">
        <v>4.13</v>
      </c>
      <c r="AE32" s="328">
        <v>1.69</v>
      </c>
      <c r="AF32" s="329">
        <v>0.12</v>
      </c>
      <c r="AG32" s="328">
        <v>0.06</v>
      </c>
      <c r="AH32" s="329">
        <v>0.87</v>
      </c>
      <c r="AI32" s="328">
        <v>0.14000000000000001</v>
      </c>
      <c r="AJ32" s="329">
        <v>0.31</v>
      </c>
      <c r="AK32" s="328">
        <v>0.09</v>
      </c>
      <c r="AL32" s="329">
        <v>53.07</v>
      </c>
      <c r="AM32" s="331">
        <v>1.84</v>
      </c>
      <c r="AN32" s="332"/>
      <c r="AO32" s="2" t="s">
        <v>45</v>
      </c>
      <c r="AP32" s="94" t="s">
        <v>194</v>
      </c>
      <c r="AQ32" s="104" t="s">
        <v>94</v>
      </c>
    </row>
    <row r="33" spans="1:43" s="334" customFormat="1">
      <c r="A33" s="546">
        <v>29</v>
      </c>
      <c r="B33" s="958"/>
      <c r="C33" s="961"/>
      <c r="D33" s="303" t="s">
        <v>23</v>
      </c>
      <c r="E33" s="303" t="s">
        <v>49</v>
      </c>
      <c r="F33" s="304">
        <v>1393.41</v>
      </c>
      <c r="G33" s="305">
        <v>25.809999465942301</v>
      </c>
      <c r="H33" s="305">
        <v>26.290000915527301</v>
      </c>
      <c r="I33" s="305">
        <v>34.25</v>
      </c>
      <c r="J33" s="305">
        <v>4.6608782522677199</v>
      </c>
      <c r="K33" s="305">
        <v>0.48254540000000001</v>
      </c>
      <c r="L33" s="305">
        <v>2.6153299676852999</v>
      </c>
      <c r="M33" s="305">
        <v>2.4934326219964098</v>
      </c>
      <c r="N33" s="306">
        <v>0.33936260000000001</v>
      </c>
      <c r="O33" s="568"/>
      <c r="P33" s="2" t="s">
        <v>48</v>
      </c>
      <c r="Q33" s="307" t="s">
        <v>105</v>
      </c>
      <c r="R33" s="94" t="s">
        <v>193</v>
      </c>
      <c r="S33" s="104" t="s">
        <v>94</v>
      </c>
      <c r="T33" s="308"/>
      <c r="U33" s="326"/>
      <c r="V33" s="327">
        <v>0.13</v>
      </c>
      <c r="W33" s="328">
        <v>0.36</v>
      </c>
      <c r="X33" s="329">
        <v>3.56</v>
      </c>
      <c r="Y33" s="328">
        <v>0.85</v>
      </c>
      <c r="Z33" s="329">
        <v>34.659999999999997</v>
      </c>
      <c r="AA33" s="330">
        <v>3.91</v>
      </c>
      <c r="AB33" s="329">
        <v>1.27</v>
      </c>
      <c r="AC33" s="328">
        <v>0.48</v>
      </c>
      <c r="AD33" s="329">
        <v>6</v>
      </c>
      <c r="AE33" s="328">
        <v>2.3199999999999998</v>
      </c>
      <c r="AF33" s="329">
        <v>0.18</v>
      </c>
      <c r="AG33" s="328">
        <v>0.14000000000000001</v>
      </c>
      <c r="AH33" s="329">
        <v>1.59</v>
      </c>
      <c r="AI33" s="328">
        <v>0.38</v>
      </c>
      <c r="AJ33" s="329">
        <v>0.26</v>
      </c>
      <c r="AK33" s="328">
        <v>0.11</v>
      </c>
      <c r="AL33" s="329">
        <v>52.34</v>
      </c>
      <c r="AM33" s="331">
        <v>1.71</v>
      </c>
      <c r="AN33" s="332"/>
      <c r="AO33" s="2" t="s">
        <v>48</v>
      </c>
      <c r="AP33" s="94" t="s">
        <v>193</v>
      </c>
      <c r="AQ33" s="104" t="s">
        <v>94</v>
      </c>
    </row>
    <row r="34" spans="1:43" s="334" customFormat="1">
      <c r="A34" s="546">
        <v>30</v>
      </c>
      <c r="B34" s="958"/>
      <c r="C34" s="961"/>
      <c r="D34" s="303" t="s">
        <v>23</v>
      </c>
      <c r="E34" s="303" t="s">
        <v>50</v>
      </c>
      <c r="F34" s="304">
        <v>1393.56</v>
      </c>
      <c r="G34" s="305">
        <v>25.610000610351499</v>
      </c>
      <c r="H34" s="305">
        <v>28.600000381469702</v>
      </c>
      <c r="I34" s="305">
        <v>37.099998474121001</v>
      </c>
      <c r="J34" s="305">
        <v>5.3705415127691998</v>
      </c>
      <c r="K34" s="305">
        <v>0.47422229999999999</v>
      </c>
      <c r="L34" s="305">
        <v>2.6651253277919</v>
      </c>
      <c r="M34" s="305">
        <v>2.52199366569551</v>
      </c>
      <c r="N34" s="306">
        <v>0.34526770000000001</v>
      </c>
      <c r="O34" s="568"/>
      <c r="P34" s="2" t="s">
        <v>49</v>
      </c>
      <c r="Q34" s="307" t="s">
        <v>106</v>
      </c>
      <c r="R34" s="94" t="s">
        <v>195</v>
      </c>
      <c r="S34" s="104" t="s">
        <v>94</v>
      </c>
      <c r="T34" s="308"/>
      <c r="U34" s="326"/>
      <c r="V34" s="327">
        <v>0.15</v>
      </c>
      <c r="W34" s="328">
        <v>0.41</v>
      </c>
      <c r="X34" s="329">
        <v>2.2200000000000002</v>
      </c>
      <c r="Y34" s="328">
        <v>0.85</v>
      </c>
      <c r="Z34" s="329">
        <v>28.59</v>
      </c>
      <c r="AA34" s="330">
        <v>4.6100000000000003</v>
      </c>
      <c r="AB34" s="329">
        <v>1.04</v>
      </c>
      <c r="AC34" s="328">
        <v>0.48</v>
      </c>
      <c r="AD34" s="329">
        <v>13.13</v>
      </c>
      <c r="AE34" s="328">
        <v>2.75</v>
      </c>
      <c r="AF34" s="329">
        <v>0.12</v>
      </c>
      <c r="AG34" s="328">
        <v>0.09</v>
      </c>
      <c r="AH34" s="329">
        <v>0.52</v>
      </c>
      <c r="AI34" s="328">
        <v>0.22</v>
      </c>
      <c r="AJ34" s="329">
        <v>0.4</v>
      </c>
      <c r="AK34" s="328">
        <v>0.09</v>
      </c>
      <c r="AL34" s="329">
        <v>53.84</v>
      </c>
      <c r="AM34" s="331">
        <v>1.95</v>
      </c>
      <c r="AN34" s="332"/>
      <c r="AO34" s="2" t="s">
        <v>49</v>
      </c>
      <c r="AP34" s="94" t="s">
        <v>195</v>
      </c>
      <c r="AQ34" s="104" t="s">
        <v>94</v>
      </c>
    </row>
    <row r="35" spans="1:43">
      <c r="A35" s="1">
        <v>31</v>
      </c>
      <c r="B35" s="958"/>
      <c r="C35" s="961"/>
      <c r="D35" s="2" t="s">
        <v>23</v>
      </c>
      <c r="E35" s="2" t="s">
        <v>51</v>
      </c>
      <c r="F35" s="6">
        <v>1394.13</v>
      </c>
      <c r="G35" s="7">
        <v>25.590000152587798</v>
      </c>
      <c r="H35" s="7">
        <v>27.209999084472599</v>
      </c>
      <c r="I35" s="7">
        <v>35.009998321533203</v>
      </c>
      <c r="J35" s="7">
        <v>6.1545655481715897</v>
      </c>
      <c r="K35" s="7">
        <v>0.10205939999999999</v>
      </c>
      <c r="L35" s="7">
        <v>2.67000611948913</v>
      </c>
      <c r="M35" s="7">
        <v>2.5056788427249801</v>
      </c>
      <c r="N35" s="8">
        <v>5.68088E-2</v>
      </c>
      <c r="O35" s="564"/>
      <c r="P35" s="2" t="s">
        <v>50</v>
      </c>
      <c r="Q35" s="86" t="s">
        <v>103</v>
      </c>
      <c r="R35" s="94" t="s">
        <v>196</v>
      </c>
      <c r="S35" s="104" t="s">
        <v>94</v>
      </c>
      <c r="T35" s="13"/>
      <c r="U35" s="25"/>
      <c r="V35" s="120"/>
      <c r="W35" s="127"/>
      <c r="X35" s="126"/>
      <c r="Y35" s="127"/>
      <c r="Z35" s="126"/>
      <c r="AA35" s="121"/>
      <c r="AB35" s="126"/>
      <c r="AC35" s="127"/>
      <c r="AD35" s="126"/>
      <c r="AE35" s="127"/>
      <c r="AF35" s="126"/>
      <c r="AG35" s="127"/>
      <c r="AH35" s="126"/>
      <c r="AI35" s="127"/>
      <c r="AJ35" s="126"/>
      <c r="AK35" s="127"/>
      <c r="AL35" s="126"/>
      <c r="AM35" s="122"/>
      <c r="AN35" s="114"/>
      <c r="AO35" s="2" t="s">
        <v>50</v>
      </c>
      <c r="AP35" s="94" t="s">
        <v>196</v>
      </c>
      <c r="AQ35" s="104" t="s">
        <v>94</v>
      </c>
    </row>
    <row r="36" spans="1:43">
      <c r="A36" s="1">
        <v>32</v>
      </c>
      <c r="B36" s="958"/>
      <c r="C36" s="961"/>
      <c r="D36" s="2" t="s">
        <v>23</v>
      </c>
      <c r="E36" s="2" t="s">
        <v>52</v>
      </c>
      <c r="F36" s="6">
        <v>1394.37</v>
      </c>
      <c r="G36" s="7">
        <v>25.7000007629394</v>
      </c>
      <c r="H36" s="7">
        <v>28.059999465942301</v>
      </c>
      <c r="I36" s="7">
        <v>34.419998168945298</v>
      </c>
      <c r="J36" s="7">
        <v>10.0845394558031</v>
      </c>
      <c r="K36" s="7">
        <v>0.20385049999999999</v>
      </c>
      <c r="L36" s="7">
        <v>2.6346894614231702</v>
      </c>
      <c r="M36" s="7">
        <v>2.3689931631480601</v>
      </c>
      <c r="N36" s="8">
        <v>0.1177179</v>
      </c>
      <c r="O36" s="564"/>
      <c r="P36" s="2" t="s">
        <v>51</v>
      </c>
      <c r="Q36" s="86" t="s">
        <v>107</v>
      </c>
      <c r="R36" s="94" t="s">
        <v>178</v>
      </c>
      <c r="S36" s="104" t="s">
        <v>94</v>
      </c>
      <c r="T36" s="13"/>
      <c r="U36" s="25"/>
      <c r="V36" s="120"/>
      <c r="W36" s="127"/>
      <c r="X36" s="126"/>
      <c r="Y36" s="127"/>
      <c r="Z36" s="126"/>
      <c r="AA36" s="121"/>
      <c r="AB36" s="126"/>
      <c r="AC36" s="127"/>
      <c r="AD36" s="126"/>
      <c r="AE36" s="127"/>
      <c r="AF36" s="126"/>
      <c r="AG36" s="127"/>
      <c r="AH36" s="126"/>
      <c r="AI36" s="127"/>
      <c r="AJ36" s="126"/>
      <c r="AK36" s="127"/>
      <c r="AL36" s="126"/>
      <c r="AM36" s="122"/>
      <c r="AN36" s="114"/>
      <c r="AO36" s="2" t="s">
        <v>51</v>
      </c>
      <c r="AP36" s="94" t="s">
        <v>178</v>
      </c>
      <c r="AQ36" s="104" t="s">
        <v>94</v>
      </c>
    </row>
    <row r="37" spans="1:43" s="334" customFormat="1">
      <c r="A37" s="546">
        <v>33</v>
      </c>
      <c r="B37" s="958"/>
      <c r="C37" s="961"/>
      <c r="D37" s="303" t="s">
        <v>23</v>
      </c>
      <c r="E37" s="303" t="s">
        <v>53</v>
      </c>
      <c r="F37" s="304">
        <v>1394.93</v>
      </c>
      <c r="G37" s="305">
        <v>25.920000076293899</v>
      </c>
      <c r="H37" s="305">
        <v>27.25</v>
      </c>
      <c r="I37" s="305">
        <v>35.209999084472599</v>
      </c>
      <c r="J37" s="305">
        <v>4.3486378397867202</v>
      </c>
      <c r="K37" s="305">
        <v>0.16380120000000001</v>
      </c>
      <c r="L37" s="305">
        <v>2.56340014852612</v>
      </c>
      <c r="M37" s="305">
        <v>2.4519271596821701</v>
      </c>
      <c r="N37" s="306">
        <v>8.4817760000000006E-2</v>
      </c>
      <c r="O37" s="568"/>
      <c r="P37" s="2" t="s">
        <v>64</v>
      </c>
      <c r="Q37" s="307" t="s">
        <v>113</v>
      </c>
      <c r="R37" s="94" t="s">
        <v>198</v>
      </c>
      <c r="S37" s="104" t="s">
        <v>94</v>
      </c>
      <c r="T37" s="308"/>
      <c r="U37" s="326"/>
      <c r="V37" s="327">
        <v>0</v>
      </c>
      <c r="W37" s="328">
        <v>0</v>
      </c>
      <c r="X37" s="329">
        <v>4.34</v>
      </c>
      <c r="Y37" s="328">
        <v>0.77</v>
      </c>
      <c r="Z37" s="329">
        <v>40.71</v>
      </c>
      <c r="AA37" s="330">
        <v>1.75</v>
      </c>
      <c r="AB37" s="329">
        <v>1.57</v>
      </c>
      <c r="AC37" s="328">
        <v>0.23</v>
      </c>
      <c r="AD37" s="329">
        <v>7.0000000000000007E-2</v>
      </c>
      <c r="AE37" s="328">
        <v>0.05</v>
      </c>
      <c r="AF37" s="329">
        <v>0.09</v>
      </c>
      <c r="AG37" s="328">
        <v>0.03</v>
      </c>
      <c r="AH37" s="329">
        <v>1.39</v>
      </c>
      <c r="AI37" s="328">
        <v>0.5</v>
      </c>
      <c r="AJ37" s="329">
        <v>0.24</v>
      </c>
      <c r="AK37" s="328">
        <v>0.09</v>
      </c>
      <c r="AL37" s="329">
        <v>51.58</v>
      </c>
      <c r="AM37" s="331">
        <v>0.93</v>
      </c>
      <c r="AN37" s="332"/>
      <c r="AO37" s="2" t="s">
        <v>64</v>
      </c>
      <c r="AP37" s="94" t="s">
        <v>198</v>
      </c>
      <c r="AQ37" s="104" t="s">
        <v>94</v>
      </c>
    </row>
    <row r="38" spans="1:43">
      <c r="A38" s="1">
        <v>34</v>
      </c>
      <c r="B38" s="958"/>
      <c r="C38" s="962"/>
      <c r="D38" s="2" t="s">
        <v>23</v>
      </c>
      <c r="E38" s="2" t="s">
        <v>54</v>
      </c>
      <c r="F38" s="6">
        <v>1395.17</v>
      </c>
      <c r="G38" s="7">
        <v>25.659999847412099</v>
      </c>
      <c r="H38" s="7">
        <v>27.9899997711181</v>
      </c>
      <c r="I38" s="7">
        <v>34.4799995422363</v>
      </c>
      <c r="J38" s="7">
        <v>9.1286571515609793</v>
      </c>
      <c r="K38" s="7">
        <v>0.1831247</v>
      </c>
      <c r="L38" s="7">
        <v>2.6261712646915298</v>
      </c>
      <c r="M38" s="7">
        <v>2.3864370937250299</v>
      </c>
      <c r="N38" s="8">
        <v>0.1071153</v>
      </c>
      <c r="O38" s="564"/>
      <c r="P38" s="2" t="s">
        <v>74</v>
      </c>
      <c r="Q38" s="86" t="s">
        <v>115</v>
      </c>
      <c r="R38" s="94" t="s">
        <v>200</v>
      </c>
      <c r="S38" s="104" t="s">
        <v>94</v>
      </c>
      <c r="T38" s="13"/>
      <c r="U38" s="25"/>
      <c r="V38" s="120"/>
      <c r="W38" s="127"/>
      <c r="X38" s="126"/>
      <c r="Y38" s="127"/>
      <c r="Z38" s="126"/>
      <c r="AA38" s="121"/>
      <c r="AB38" s="126"/>
      <c r="AC38" s="127"/>
      <c r="AD38" s="126"/>
      <c r="AE38" s="127"/>
      <c r="AF38" s="126"/>
      <c r="AG38" s="127"/>
      <c r="AH38" s="126"/>
      <c r="AI38" s="127"/>
      <c r="AJ38" s="126"/>
      <c r="AK38" s="127"/>
      <c r="AL38" s="126"/>
      <c r="AM38" s="122"/>
      <c r="AN38" s="114"/>
      <c r="AO38" s="2" t="s">
        <v>74</v>
      </c>
      <c r="AP38" s="94" t="s">
        <v>200</v>
      </c>
      <c r="AQ38" s="104" t="s">
        <v>94</v>
      </c>
    </row>
    <row r="39" spans="1:43">
      <c r="A39" s="1">
        <v>35</v>
      </c>
      <c r="B39" s="958"/>
      <c r="C39" s="964" t="s">
        <v>55</v>
      </c>
      <c r="D39" s="2" t="s">
        <v>23</v>
      </c>
      <c r="E39" s="2" t="s">
        <v>56</v>
      </c>
      <c r="F39" s="6">
        <v>1854.68</v>
      </c>
      <c r="G39" s="7">
        <v>25.4899997711181</v>
      </c>
      <c r="H39" s="7">
        <v>26.329999923706001</v>
      </c>
      <c r="I39" s="7">
        <v>32.610000610351499</v>
      </c>
      <c r="J39" s="7">
        <v>10.1975826495809</v>
      </c>
      <c r="K39" s="7">
        <v>0.1097712</v>
      </c>
      <c r="L39" s="7">
        <v>2.707568659638</v>
      </c>
      <c r="M39" s="7">
        <v>2.4314621077772598</v>
      </c>
      <c r="N39" s="8">
        <v>5.4181220000000002E-2</v>
      </c>
      <c r="O39" s="564"/>
      <c r="P39" s="2" t="s">
        <v>75</v>
      </c>
      <c r="Q39" s="86" t="s">
        <v>115</v>
      </c>
      <c r="R39" s="94" t="s">
        <v>179</v>
      </c>
      <c r="S39" s="104" t="s">
        <v>94</v>
      </c>
      <c r="T39" s="13"/>
      <c r="U39" s="25"/>
      <c r="V39" s="120"/>
      <c r="W39" s="127"/>
      <c r="X39" s="126"/>
      <c r="Y39" s="127"/>
      <c r="Z39" s="126"/>
      <c r="AA39" s="121"/>
      <c r="AB39" s="126"/>
      <c r="AC39" s="127"/>
      <c r="AD39" s="126"/>
      <c r="AE39" s="127"/>
      <c r="AF39" s="126"/>
      <c r="AG39" s="127"/>
      <c r="AH39" s="126"/>
      <c r="AI39" s="127"/>
      <c r="AJ39" s="126"/>
      <c r="AK39" s="127"/>
      <c r="AL39" s="126"/>
      <c r="AM39" s="122"/>
      <c r="AN39" s="114"/>
      <c r="AO39" s="2" t="s">
        <v>75</v>
      </c>
      <c r="AP39" s="94" t="s">
        <v>179</v>
      </c>
      <c r="AQ39" s="104" t="s">
        <v>94</v>
      </c>
    </row>
    <row r="40" spans="1:43" s="334" customFormat="1">
      <c r="A40" s="546">
        <v>36</v>
      </c>
      <c r="B40" s="958"/>
      <c r="C40" s="958"/>
      <c r="D40" s="303" t="s">
        <v>23</v>
      </c>
      <c r="E40" s="303" t="s">
        <v>57</v>
      </c>
      <c r="F40" s="304">
        <v>1854.97</v>
      </c>
      <c r="G40" s="305">
        <v>25.559999465942301</v>
      </c>
      <c r="H40" s="305">
        <v>27.389999389648398</v>
      </c>
      <c r="I40" s="305">
        <v>36.830001831054602</v>
      </c>
      <c r="J40" s="305">
        <v>3.9144455776196199</v>
      </c>
      <c r="K40" s="305">
        <v>3.6250150000000002E-2</v>
      </c>
      <c r="L40" s="305">
        <v>2.73067084687289</v>
      </c>
      <c r="M40" s="305">
        <v>2.6237802226681302</v>
      </c>
      <c r="N40" s="306">
        <v>1.9736670000000001E-2</v>
      </c>
      <c r="O40" s="568"/>
      <c r="P40" s="2" t="s">
        <v>76</v>
      </c>
      <c r="Q40" s="307" t="s">
        <v>115</v>
      </c>
      <c r="R40" s="94" t="s">
        <v>200</v>
      </c>
      <c r="S40" s="104" t="s">
        <v>94</v>
      </c>
      <c r="T40" s="308"/>
      <c r="U40" s="326"/>
      <c r="V40" s="327">
        <v>0</v>
      </c>
      <c r="W40" s="328">
        <v>0</v>
      </c>
      <c r="X40" s="329">
        <v>4.38</v>
      </c>
      <c r="Y40" s="328">
        <v>1.05</v>
      </c>
      <c r="Z40" s="329">
        <v>42.47</v>
      </c>
      <c r="AA40" s="330">
        <v>2.38</v>
      </c>
      <c r="AB40" s="329">
        <v>1.77</v>
      </c>
      <c r="AC40" s="328">
        <v>0.41</v>
      </c>
      <c r="AD40" s="329">
        <v>0.03</v>
      </c>
      <c r="AE40" s="328">
        <v>0.02</v>
      </c>
      <c r="AF40" s="329">
        <v>0.09</v>
      </c>
      <c r="AG40" s="328">
        <v>0.06</v>
      </c>
      <c r="AH40" s="329">
        <v>0.87</v>
      </c>
      <c r="AI40" s="328">
        <v>0.55000000000000004</v>
      </c>
      <c r="AJ40" s="329">
        <v>0.2</v>
      </c>
      <c r="AK40" s="328">
        <v>7.0000000000000007E-2</v>
      </c>
      <c r="AL40" s="329">
        <v>50.18</v>
      </c>
      <c r="AM40" s="331">
        <v>1.3</v>
      </c>
      <c r="AN40" s="332"/>
      <c r="AO40" s="2" t="s">
        <v>76</v>
      </c>
      <c r="AP40" s="94" t="s">
        <v>200</v>
      </c>
      <c r="AQ40" s="104" t="s">
        <v>94</v>
      </c>
    </row>
    <row r="41" spans="1:43">
      <c r="A41" s="1">
        <v>37</v>
      </c>
      <c r="B41" s="958"/>
      <c r="C41" s="958"/>
      <c r="D41" s="2" t="s">
        <v>23</v>
      </c>
      <c r="E41" s="2" t="s">
        <v>58</v>
      </c>
      <c r="F41" s="6">
        <v>1855.34</v>
      </c>
      <c r="G41" s="7">
        <v>25.659999847412099</v>
      </c>
      <c r="H41" s="7">
        <v>27.420000076293899</v>
      </c>
      <c r="I41" s="7">
        <v>33.029998779296797</v>
      </c>
      <c r="J41" s="7">
        <v>12.7739139239893</v>
      </c>
      <c r="K41" s="7">
        <v>0.26271499999999998</v>
      </c>
      <c r="L41" s="7">
        <v>2.6752663882580601</v>
      </c>
      <c r="M41" s="7">
        <v>2.3335301625845499</v>
      </c>
      <c r="N41" s="8">
        <v>0.14724499999999999</v>
      </c>
      <c r="O41" s="564"/>
      <c r="P41" s="2" t="s">
        <v>30</v>
      </c>
      <c r="Q41" s="86" t="s">
        <v>93</v>
      </c>
      <c r="R41" s="96" t="s">
        <v>186</v>
      </c>
      <c r="S41" s="106" t="s">
        <v>96</v>
      </c>
      <c r="T41" s="13"/>
      <c r="U41" s="25"/>
      <c r="V41" s="120"/>
      <c r="W41" s="127"/>
      <c r="X41" s="126"/>
      <c r="Y41" s="127"/>
      <c r="Z41" s="126"/>
      <c r="AA41" s="121"/>
      <c r="AB41" s="126"/>
      <c r="AC41" s="127"/>
      <c r="AD41" s="126"/>
      <c r="AE41" s="127"/>
      <c r="AF41" s="126"/>
      <c r="AG41" s="127"/>
      <c r="AH41" s="126"/>
      <c r="AI41" s="127"/>
      <c r="AJ41" s="126"/>
      <c r="AK41" s="127"/>
      <c r="AL41" s="126"/>
      <c r="AM41" s="122"/>
      <c r="AN41" s="114"/>
      <c r="AO41" s="2" t="s">
        <v>30</v>
      </c>
      <c r="AP41" s="96" t="s">
        <v>186</v>
      </c>
      <c r="AQ41" s="106" t="s">
        <v>96</v>
      </c>
    </row>
    <row r="42" spans="1:43">
      <c r="A42" s="1">
        <v>38</v>
      </c>
      <c r="B42" s="958"/>
      <c r="C42" s="958"/>
      <c r="D42" s="2" t="s">
        <v>23</v>
      </c>
      <c r="E42" s="2" t="s">
        <v>59</v>
      </c>
      <c r="F42" s="6">
        <v>1855.5</v>
      </c>
      <c r="G42" s="7">
        <v>25.610000610351499</v>
      </c>
      <c r="H42" s="7">
        <v>26.860000610351499</v>
      </c>
      <c r="I42" s="7">
        <v>32.069999694824197</v>
      </c>
      <c r="J42" s="7">
        <v>12.8677572691939</v>
      </c>
      <c r="K42" s="7">
        <v>0.36477199999999999</v>
      </c>
      <c r="L42" s="7">
        <v>2.66488712246634</v>
      </c>
      <c r="M42" s="7">
        <v>2.32197591604936</v>
      </c>
      <c r="N42" s="8">
        <v>0.22090650000000001</v>
      </c>
      <c r="O42" s="564"/>
      <c r="P42" s="2" t="s">
        <v>40</v>
      </c>
      <c r="Q42" s="86" t="s">
        <v>192</v>
      </c>
      <c r="R42" s="96" t="s">
        <v>193</v>
      </c>
      <c r="S42" s="106" t="s">
        <v>96</v>
      </c>
      <c r="T42" s="13"/>
      <c r="U42" s="25"/>
      <c r="V42" s="120"/>
      <c r="W42" s="127"/>
      <c r="X42" s="126"/>
      <c r="Y42" s="127"/>
      <c r="Z42" s="126"/>
      <c r="AA42" s="121"/>
      <c r="AB42" s="126"/>
      <c r="AC42" s="127"/>
      <c r="AD42" s="126"/>
      <c r="AE42" s="127"/>
      <c r="AF42" s="126"/>
      <c r="AG42" s="127"/>
      <c r="AH42" s="126"/>
      <c r="AI42" s="127"/>
      <c r="AJ42" s="126"/>
      <c r="AK42" s="127"/>
      <c r="AL42" s="126"/>
      <c r="AM42" s="122"/>
      <c r="AN42" s="114"/>
      <c r="AO42" s="2" t="s">
        <v>40</v>
      </c>
      <c r="AP42" s="96" t="s">
        <v>193</v>
      </c>
      <c r="AQ42" s="106" t="s">
        <v>96</v>
      </c>
    </row>
    <row r="43" spans="1:43">
      <c r="A43" s="1">
        <v>39</v>
      </c>
      <c r="B43" s="958"/>
      <c r="C43" s="958"/>
      <c r="D43" s="2" t="s">
        <v>23</v>
      </c>
      <c r="E43" s="2" t="s">
        <v>60</v>
      </c>
      <c r="F43" s="6">
        <v>1855.68</v>
      </c>
      <c r="G43" s="7">
        <v>25.7000007629394</v>
      </c>
      <c r="H43" s="7">
        <v>26.829999923706001</v>
      </c>
      <c r="I43" s="7">
        <v>32.470001220703097</v>
      </c>
      <c r="J43" s="7">
        <v>11.6471805644585</v>
      </c>
      <c r="K43" s="7">
        <v>0.2327129</v>
      </c>
      <c r="L43" s="7">
        <v>2.6453077566532999</v>
      </c>
      <c r="M43" s="7">
        <v>2.3372039857502598</v>
      </c>
      <c r="N43" s="8">
        <v>0.13828009999999999</v>
      </c>
      <c r="O43" s="564"/>
      <c r="P43" s="2" t="s">
        <v>57</v>
      </c>
      <c r="Q43" s="86" t="s">
        <v>111</v>
      </c>
      <c r="R43" s="96" t="s">
        <v>197</v>
      </c>
      <c r="S43" s="106" t="s">
        <v>96</v>
      </c>
      <c r="T43" s="13"/>
      <c r="U43" s="25"/>
      <c r="V43" s="120"/>
      <c r="W43" s="127"/>
      <c r="X43" s="126"/>
      <c r="Y43" s="127"/>
      <c r="Z43" s="126"/>
      <c r="AA43" s="121"/>
      <c r="AB43" s="126"/>
      <c r="AC43" s="127"/>
      <c r="AD43" s="126"/>
      <c r="AE43" s="127"/>
      <c r="AF43" s="126"/>
      <c r="AG43" s="127"/>
      <c r="AH43" s="126"/>
      <c r="AI43" s="127"/>
      <c r="AJ43" s="126"/>
      <c r="AK43" s="127"/>
      <c r="AL43" s="126"/>
      <c r="AM43" s="122"/>
      <c r="AN43" s="114"/>
      <c r="AO43" s="2" t="s">
        <v>57</v>
      </c>
      <c r="AP43" s="96" t="s">
        <v>197</v>
      </c>
      <c r="AQ43" s="106" t="s">
        <v>96</v>
      </c>
    </row>
    <row r="44" spans="1:43">
      <c r="A44" s="1">
        <v>40</v>
      </c>
      <c r="B44" s="958"/>
      <c r="C44" s="958"/>
      <c r="D44" s="2" t="s">
        <v>23</v>
      </c>
      <c r="E44" s="2" t="s">
        <v>61</v>
      </c>
      <c r="F44" s="6">
        <v>1856.03</v>
      </c>
      <c r="G44" s="7">
        <v>25.520000457763601</v>
      </c>
      <c r="H44" s="7">
        <v>27.620000839233398</v>
      </c>
      <c r="I44" s="7">
        <v>32.119998931884702</v>
      </c>
      <c r="J44" s="7">
        <v>14.9095919371753</v>
      </c>
      <c r="K44" s="7">
        <v>0.43152679999999999</v>
      </c>
      <c r="L44" s="7">
        <v>2.6763789975520398</v>
      </c>
      <c r="M44" s="7">
        <v>2.27734181032476</v>
      </c>
      <c r="N44" s="8">
        <v>0.26300040000000002</v>
      </c>
      <c r="O44" s="564"/>
      <c r="P44" s="2" t="s">
        <v>58</v>
      </c>
      <c r="Q44" s="86" t="s">
        <v>112</v>
      </c>
      <c r="R44" s="96" t="s">
        <v>185</v>
      </c>
      <c r="S44" s="106" t="s">
        <v>96</v>
      </c>
      <c r="T44" s="13"/>
      <c r="U44" s="25"/>
      <c r="V44" s="120"/>
      <c r="W44" s="127"/>
      <c r="X44" s="126"/>
      <c r="Y44" s="127"/>
      <c r="Z44" s="126"/>
      <c r="AA44" s="121"/>
      <c r="AB44" s="126"/>
      <c r="AC44" s="127"/>
      <c r="AD44" s="126"/>
      <c r="AE44" s="127"/>
      <c r="AF44" s="126"/>
      <c r="AG44" s="127"/>
      <c r="AH44" s="126"/>
      <c r="AI44" s="127"/>
      <c r="AJ44" s="126"/>
      <c r="AK44" s="127"/>
      <c r="AL44" s="126"/>
      <c r="AM44" s="122"/>
      <c r="AN44" s="114"/>
      <c r="AO44" s="2" t="s">
        <v>58</v>
      </c>
      <c r="AP44" s="96" t="s">
        <v>185</v>
      </c>
      <c r="AQ44" s="106" t="s">
        <v>96</v>
      </c>
    </row>
    <row r="45" spans="1:43">
      <c r="A45" s="1">
        <v>41</v>
      </c>
      <c r="B45" s="958"/>
      <c r="C45" s="958"/>
      <c r="D45" s="2" t="s">
        <v>23</v>
      </c>
      <c r="E45" s="2" t="s">
        <v>62</v>
      </c>
      <c r="F45" s="6">
        <v>1856.26</v>
      </c>
      <c r="G45" s="7">
        <v>25.530000686645501</v>
      </c>
      <c r="H45" s="7">
        <v>27.120000839233398</v>
      </c>
      <c r="I45" s="7">
        <v>31.889999389648398</v>
      </c>
      <c r="J45" s="7">
        <v>14.0116010892578</v>
      </c>
      <c r="K45" s="7">
        <v>0.39127489999999998</v>
      </c>
      <c r="L45" s="7">
        <v>2.6759834108330498</v>
      </c>
      <c r="M45" s="7">
        <v>2.3010352900924098</v>
      </c>
      <c r="N45" s="8">
        <v>0.23552419999999999</v>
      </c>
      <c r="O45" s="564"/>
      <c r="P45" s="2" t="s">
        <v>59</v>
      </c>
      <c r="Q45" s="86" t="s">
        <v>112</v>
      </c>
      <c r="R45" s="96" t="s">
        <v>185</v>
      </c>
      <c r="S45" s="106" t="s">
        <v>96</v>
      </c>
      <c r="T45" s="13"/>
      <c r="U45" s="25"/>
      <c r="V45" s="120"/>
      <c r="W45" s="127"/>
      <c r="X45" s="126"/>
      <c r="Y45" s="127"/>
      <c r="Z45" s="126"/>
      <c r="AA45" s="121"/>
      <c r="AB45" s="126"/>
      <c r="AC45" s="127"/>
      <c r="AD45" s="126"/>
      <c r="AE45" s="127"/>
      <c r="AF45" s="126"/>
      <c r="AG45" s="127"/>
      <c r="AH45" s="126"/>
      <c r="AI45" s="127"/>
      <c r="AJ45" s="126"/>
      <c r="AK45" s="127"/>
      <c r="AL45" s="126"/>
      <c r="AM45" s="122"/>
      <c r="AN45" s="114"/>
      <c r="AO45" s="2" t="s">
        <v>59</v>
      </c>
      <c r="AP45" s="96" t="s">
        <v>185</v>
      </c>
      <c r="AQ45" s="106" t="s">
        <v>96</v>
      </c>
    </row>
    <row r="46" spans="1:43">
      <c r="A46" s="1">
        <v>42</v>
      </c>
      <c r="B46" s="958"/>
      <c r="C46" s="958"/>
      <c r="D46" s="2" t="s">
        <v>23</v>
      </c>
      <c r="E46" s="2" t="s">
        <v>63</v>
      </c>
      <c r="F46" s="6">
        <v>1856.68</v>
      </c>
      <c r="G46" s="7">
        <v>25.530000686645501</v>
      </c>
      <c r="H46" s="7">
        <v>26.639999389648398</v>
      </c>
      <c r="I46" s="7">
        <v>30.889999389648398</v>
      </c>
      <c r="J46" s="7">
        <v>15.015555591869299</v>
      </c>
      <c r="K46" s="7">
        <v>0.56620910000000002</v>
      </c>
      <c r="L46" s="7">
        <v>2.6697926933623299</v>
      </c>
      <c r="M46" s="7">
        <v>2.26890848730284</v>
      </c>
      <c r="N46" s="8">
        <v>0.34995670000000001</v>
      </c>
      <c r="O46" s="564"/>
      <c r="P46" s="2" t="s">
        <v>60</v>
      </c>
      <c r="Q46" s="86" t="s">
        <v>112</v>
      </c>
      <c r="R46" s="96" t="s">
        <v>185</v>
      </c>
      <c r="S46" s="106" t="s">
        <v>96</v>
      </c>
      <c r="T46" s="13"/>
      <c r="U46" s="25"/>
      <c r="V46" s="120"/>
      <c r="W46" s="127"/>
      <c r="X46" s="126"/>
      <c r="Y46" s="127"/>
      <c r="Z46" s="126"/>
      <c r="AA46" s="121"/>
      <c r="AB46" s="126"/>
      <c r="AC46" s="127"/>
      <c r="AD46" s="126"/>
      <c r="AE46" s="127"/>
      <c r="AF46" s="126"/>
      <c r="AG46" s="127"/>
      <c r="AH46" s="126"/>
      <c r="AI46" s="127"/>
      <c r="AJ46" s="126"/>
      <c r="AK46" s="127"/>
      <c r="AL46" s="126"/>
      <c r="AM46" s="122"/>
      <c r="AN46" s="114"/>
      <c r="AO46" s="2" t="s">
        <v>60</v>
      </c>
      <c r="AP46" s="96" t="s">
        <v>185</v>
      </c>
      <c r="AQ46" s="106" t="s">
        <v>96</v>
      </c>
    </row>
    <row r="47" spans="1:43">
      <c r="A47" s="1">
        <v>43</v>
      </c>
      <c r="B47" s="958"/>
      <c r="C47" s="958"/>
      <c r="D47" s="2" t="s">
        <v>23</v>
      </c>
      <c r="E47" s="2" t="s">
        <v>64</v>
      </c>
      <c r="F47" s="6">
        <v>2056.58</v>
      </c>
      <c r="G47" s="7">
        <v>25.590000152587798</v>
      </c>
      <c r="H47" s="7">
        <v>27.9699993133544</v>
      </c>
      <c r="I47" s="7">
        <v>35.2299995422363</v>
      </c>
      <c r="J47" s="7">
        <v>8.1248503369224103</v>
      </c>
      <c r="K47" s="7">
        <v>0.36284899999999998</v>
      </c>
      <c r="L47" s="7">
        <v>2.67030602555664</v>
      </c>
      <c r="M47" s="7">
        <v>2.4533476574423498</v>
      </c>
      <c r="N47" s="8">
        <v>0.2254642</v>
      </c>
      <c r="O47" s="564"/>
      <c r="P47" s="2" t="s">
        <v>61</v>
      </c>
      <c r="Q47" s="86" t="s">
        <v>112</v>
      </c>
      <c r="R47" s="96" t="s">
        <v>185</v>
      </c>
      <c r="S47" s="106" t="s">
        <v>96</v>
      </c>
      <c r="T47" s="13"/>
      <c r="U47" s="25"/>
      <c r="V47" s="120"/>
      <c r="W47" s="127"/>
      <c r="X47" s="126"/>
      <c r="Y47" s="127"/>
      <c r="Z47" s="126"/>
      <c r="AA47" s="121"/>
      <c r="AB47" s="126"/>
      <c r="AC47" s="127"/>
      <c r="AD47" s="126"/>
      <c r="AE47" s="127"/>
      <c r="AF47" s="126"/>
      <c r="AG47" s="127"/>
      <c r="AH47" s="126"/>
      <c r="AI47" s="127"/>
      <c r="AJ47" s="126"/>
      <c r="AK47" s="127"/>
      <c r="AL47" s="126"/>
      <c r="AM47" s="122"/>
      <c r="AN47" s="114"/>
      <c r="AO47" s="2" t="s">
        <v>61</v>
      </c>
      <c r="AP47" s="96" t="s">
        <v>185</v>
      </c>
      <c r="AQ47" s="106" t="s">
        <v>96</v>
      </c>
    </row>
    <row r="48" spans="1:43">
      <c r="A48" s="1">
        <v>44</v>
      </c>
      <c r="B48" s="958"/>
      <c r="C48" s="958"/>
      <c r="D48" s="2" t="s">
        <v>23</v>
      </c>
      <c r="E48" s="2" t="s">
        <v>65</v>
      </c>
      <c r="F48" s="6">
        <v>2056.8000000000002</v>
      </c>
      <c r="G48" s="7">
        <v>25.639999389648398</v>
      </c>
      <c r="H48" s="7">
        <v>27.850000381469702</v>
      </c>
      <c r="I48" s="7">
        <v>34.220001220703097</v>
      </c>
      <c r="J48" s="7">
        <v>9.6936292824578398</v>
      </c>
      <c r="K48" s="7">
        <v>0.44625880000000001</v>
      </c>
      <c r="L48" s="7">
        <v>2.6400077422980401</v>
      </c>
      <c r="M48" s="7">
        <v>2.3840951787314801</v>
      </c>
      <c r="N48" s="8">
        <v>0.2926684</v>
      </c>
      <c r="O48" s="564"/>
      <c r="P48" s="2" t="s">
        <v>62</v>
      </c>
      <c r="Q48" s="86" t="s">
        <v>109</v>
      </c>
      <c r="R48" s="96" t="s">
        <v>183</v>
      </c>
      <c r="S48" s="106" t="s">
        <v>96</v>
      </c>
      <c r="T48" s="13"/>
      <c r="U48" s="25"/>
      <c r="V48" s="120"/>
      <c r="W48" s="127"/>
      <c r="X48" s="126"/>
      <c r="Y48" s="127"/>
      <c r="Z48" s="126"/>
      <c r="AA48" s="121"/>
      <c r="AB48" s="126"/>
      <c r="AC48" s="127"/>
      <c r="AD48" s="126"/>
      <c r="AE48" s="127"/>
      <c r="AF48" s="126"/>
      <c r="AG48" s="127"/>
      <c r="AH48" s="126"/>
      <c r="AI48" s="127"/>
      <c r="AJ48" s="126"/>
      <c r="AK48" s="127"/>
      <c r="AL48" s="126"/>
      <c r="AM48" s="122"/>
      <c r="AN48" s="114"/>
      <c r="AO48" s="2" t="s">
        <v>62</v>
      </c>
      <c r="AP48" s="96" t="s">
        <v>183</v>
      </c>
      <c r="AQ48" s="106" t="s">
        <v>96</v>
      </c>
    </row>
    <row r="49" spans="1:43">
      <c r="A49" s="1">
        <v>45</v>
      </c>
      <c r="B49" s="958"/>
      <c r="C49" s="958"/>
      <c r="D49" s="2" t="s">
        <v>23</v>
      </c>
      <c r="E49" s="2" t="s">
        <v>66</v>
      </c>
      <c r="F49" s="6">
        <v>2057.15</v>
      </c>
      <c r="G49" s="7">
        <v>25.610000610351499</v>
      </c>
      <c r="H49" s="7">
        <v>26.9799995422363</v>
      </c>
      <c r="I49" s="7">
        <v>32.830001831054602</v>
      </c>
      <c r="J49" s="7">
        <v>10.762557781578399</v>
      </c>
      <c r="K49" s="7">
        <v>0.39740560000000003</v>
      </c>
      <c r="L49" s="7">
        <v>2.6519768091981</v>
      </c>
      <c r="M49" s="7">
        <v>2.3665562727540901</v>
      </c>
      <c r="N49" s="8">
        <v>0.24385270000000001</v>
      </c>
      <c r="O49" s="564"/>
      <c r="P49" s="2" t="s">
        <v>63</v>
      </c>
      <c r="Q49" s="86" t="s">
        <v>109</v>
      </c>
      <c r="R49" s="96" t="s">
        <v>183</v>
      </c>
      <c r="S49" s="106" t="s">
        <v>96</v>
      </c>
      <c r="T49" s="13"/>
      <c r="U49" s="25"/>
      <c r="V49" s="120"/>
      <c r="W49" s="127"/>
      <c r="X49" s="126"/>
      <c r="Y49" s="127"/>
      <c r="Z49" s="126"/>
      <c r="AA49" s="121"/>
      <c r="AB49" s="126"/>
      <c r="AC49" s="127"/>
      <c r="AD49" s="126"/>
      <c r="AE49" s="127"/>
      <c r="AF49" s="126"/>
      <c r="AG49" s="127"/>
      <c r="AH49" s="126"/>
      <c r="AI49" s="127"/>
      <c r="AJ49" s="126"/>
      <c r="AK49" s="127"/>
      <c r="AL49" s="126"/>
      <c r="AM49" s="122"/>
      <c r="AN49" s="114"/>
      <c r="AO49" s="2" t="s">
        <v>63</v>
      </c>
      <c r="AP49" s="96" t="s">
        <v>183</v>
      </c>
      <c r="AQ49" s="106" t="s">
        <v>96</v>
      </c>
    </row>
    <row r="50" spans="1:43">
      <c r="A50" s="1">
        <v>46</v>
      </c>
      <c r="B50" s="958"/>
      <c r="C50" s="958"/>
      <c r="D50" s="2" t="s">
        <v>23</v>
      </c>
      <c r="E50" s="2" t="s">
        <v>67</v>
      </c>
      <c r="F50" s="6">
        <v>2057.41</v>
      </c>
      <c r="G50" s="7">
        <v>25.670000076293899</v>
      </c>
      <c r="H50" s="7">
        <v>27.340000152587798</v>
      </c>
      <c r="I50" s="7">
        <v>33.340000152587798</v>
      </c>
      <c r="J50" s="7">
        <v>10.447528537001901</v>
      </c>
      <c r="K50" s="7">
        <v>0.43769599999999997</v>
      </c>
      <c r="L50" s="7">
        <v>2.6359991960179499</v>
      </c>
      <c r="M50" s="7">
        <v>2.3606024277788298</v>
      </c>
      <c r="N50" s="8">
        <v>0.27450540000000001</v>
      </c>
      <c r="O50" s="564"/>
      <c r="P50" s="2" t="s">
        <v>86</v>
      </c>
      <c r="Q50" s="86" t="s">
        <v>173</v>
      </c>
      <c r="R50" s="98" t="s">
        <v>176</v>
      </c>
      <c r="S50" s="108" t="s">
        <v>85</v>
      </c>
      <c r="T50" s="13"/>
      <c r="U50" s="17"/>
      <c r="V50" s="120"/>
      <c r="W50" s="127"/>
      <c r="X50" s="126"/>
      <c r="Y50" s="127"/>
      <c r="Z50" s="126"/>
      <c r="AA50" s="121"/>
      <c r="AB50" s="126"/>
      <c r="AC50" s="127"/>
      <c r="AD50" s="126"/>
      <c r="AE50" s="127"/>
      <c r="AF50" s="126"/>
      <c r="AG50" s="127"/>
      <c r="AH50" s="126"/>
      <c r="AI50" s="127"/>
      <c r="AJ50" s="126"/>
      <c r="AK50" s="127"/>
      <c r="AL50" s="126"/>
      <c r="AM50" s="122"/>
      <c r="AN50" s="114"/>
      <c r="AO50" s="2" t="s">
        <v>86</v>
      </c>
      <c r="AP50" s="98" t="s">
        <v>176</v>
      </c>
      <c r="AQ50" s="108" t="s">
        <v>85</v>
      </c>
    </row>
    <row r="51" spans="1:43" s="256" customFormat="1">
      <c r="A51" s="228">
        <v>47</v>
      </c>
      <c r="B51" s="958"/>
      <c r="C51" s="958"/>
      <c r="D51" s="257" t="s">
        <v>23</v>
      </c>
      <c r="E51" s="257" t="s">
        <v>68</v>
      </c>
      <c r="F51" s="258">
        <v>2057.54</v>
      </c>
      <c r="G51" s="259">
        <v>25.620000839233398</v>
      </c>
      <c r="H51" s="259">
        <v>27.7000007629394</v>
      </c>
      <c r="I51" s="259">
        <v>32.909999847412102</v>
      </c>
      <c r="J51" s="259">
        <v>12.6848715895177</v>
      </c>
      <c r="K51" s="259">
        <v>0.64160470000000003</v>
      </c>
      <c r="L51" s="259">
        <v>2.6441583737669898</v>
      </c>
      <c r="M51" s="259">
        <v>2.3087502794311598</v>
      </c>
      <c r="N51" s="260">
        <v>0.41316829999999999</v>
      </c>
      <c r="O51" s="569"/>
      <c r="P51" s="2" t="s">
        <v>87</v>
      </c>
      <c r="Q51" s="261" t="s">
        <v>173</v>
      </c>
      <c r="R51" s="98" t="s">
        <v>176</v>
      </c>
      <c r="S51" s="108" t="s">
        <v>85</v>
      </c>
      <c r="T51" s="88"/>
      <c r="U51" s="249"/>
      <c r="V51" s="250">
        <v>6.47</v>
      </c>
      <c r="W51" s="251">
        <v>1.24</v>
      </c>
      <c r="X51" s="252">
        <v>6.57</v>
      </c>
      <c r="Y51" s="251">
        <v>0.87</v>
      </c>
      <c r="Z51" s="252">
        <v>20.059999999999999</v>
      </c>
      <c r="AA51" s="253">
        <v>3</v>
      </c>
      <c r="AB51" s="252">
        <v>0.86</v>
      </c>
      <c r="AC51" s="251">
        <v>0.16</v>
      </c>
      <c r="AD51" s="252">
        <v>4.83</v>
      </c>
      <c r="AE51" s="251">
        <v>3.11</v>
      </c>
      <c r="AF51" s="252">
        <v>1.94</v>
      </c>
      <c r="AG51" s="251">
        <v>0.21</v>
      </c>
      <c r="AH51" s="252">
        <v>8.33</v>
      </c>
      <c r="AI51" s="251">
        <v>0.78</v>
      </c>
      <c r="AJ51" s="252">
        <v>0.68</v>
      </c>
      <c r="AK51" s="251">
        <v>0.15</v>
      </c>
      <c r="AL51" s="252">
        <v>50.26</v>
      </c>
      <c r="AM51" s="254">
        <v>1.91</v>
      </c>
      <c r="AN51" s="255"/>
      <c r="AO51" s="2" t="s">
        <v>87</v>
      </c>
      <c r="AP51" s="98" t="s">
        <v>176</v>
      </c>
      <c r="AQ51" s="108" t="s">
        <v>85</v>
      </c>
    </row>
    <row r="52" spans="1:43">
      <c r="A52" s="1">
        <v>48</v>
      </c>
      <c r="B52" s="958"/>
      <c r="C52" s="958"/>
      <c r="D52" s="2" t="s">
        <v>23</v>
      </c>
      <c r="E52" s="2" t="s">
        <v>69</v>
      </c>
      <c r="F52" s="6">
        <v>2057.9499999999998</v>
      </c>
      <c r="G52" s="7">
        <v>25.610000610351499</v>
      </c>
      <c r="H52" s="7">
        <v>26.100000381469702</v>
      </c>
      <c r="I52" s="7">
        <v>30.299999237060501</v>
      </c>
      <c r="J52" s="7">
        <v>14.8213003312976</v>
      </c>
      <c r="K52" s="7">
        <v>0.69535170000000002</v>
      </c>
      <c r="L52" s="7">
        <v>2.65028128416846</v>
      </c>
      <c r="M52" s="7">
        <v>2.2574751354176801</v>
      </c>
      <c r="N52" s="8">
        <v>0.43946459999999998</v>
      </c>
      <c r="O52" s="564"/>
      <c r="P52" s="2" t="s">
        <v>88</v>
      </c>
      <c r="Q52" s="86" t="s">
        <v>199</v>
      </c>
      <c r="R52" s="98" t="s">
        <v>177</v>
      </c>
      <c r="S52" s="108" t="s">
        <v>85</v>
      </c>
      <c r="T52" s="13"/>
      <c r="U52" s="17"/>
      <c r="V52" s="505"/>
      <c r="W52" s="507"/>
      <c r="X52" s="509"/>
      <c r="Y52" s="507"/>
      <c r="Z52" s="509"/>
      <c r="AA52" s="114"/>
      <c r="AB52" s="509"/>
      <c r="AC52" s="507"/>
      <c r="AD52" s="509"/>
      <c r="AE52" s="507"/>
      <c r="AF52" s="509"/>
      <c r="AG52" s="507"/>
      <c r="AH52" s="509"/>
      <c r="AI52" s="507"/>
      <c r="AJ52" s="509"/>
      <c r="AK52" s="507"/>
      <c r="AL52" s="509"/>
      <c r="AM52" s="512"/>
      <c r="AN52" s="114"/>
      <c r="AO52" s="2" t="s">
        <v>88</v>
      </c>
      <c r="AP52" s="98" t="s">
        <v>177</v>
      </c>
      <c r="AQ52" s="108" t="s">
        <v>85</v>
      </c>
    </row>
    <row r="53" spans="1:43" s="554" customFormat="1">
      <c r="A53" s="547">
        <v>49</v>
      </c>
      <c r="B53" s="958"/>
      <c r="C53" s="958"/>
      <c r="D53" s="548" t="s">
        <v>23</v>
      </c>
      <c r="E53" s="548" t="s">
        <v>70</v>
      </c>
      <c r="F53" s="549">
        <v>2058.21</v>
      </c>
      <c r="G53" s="550">
        <v>25.659999847412099</v>
      </c>
      <c r="H53" s="550">
        <v>26.7000007629394</v>
      </c>
      <c r="I53" s="550">
        <v>31.0100002288818</v>
      </c>
      <c r="J53" s="550">
        <v>14.6615202745998</v>
      </c>
      <c r="K53" s="550">
        <v>2.6926909999999999</v>
      </c>
      <c r="L53" s="550">
        <v>2.6361885461713102</v>
      </c>
      <c r="M53" s="550">
        <v>2.2496832279977199</v>
      </c>
      <c r="N53" s="551">
        <v>2.1458149999999998</v>
      </c>
      <c r="O53" s="570"/>
      <c r="P53" s="2" t="s">
        <v>24</v>
      </c>
      <c r="Q53" s="553" t="s">
        <v>89</v>
      </c>
      <c r="R53" s="92" t="s">
        <v>189</v>
      </c>
      <c r="S53" s="102" t="s">
        <v>90</v>
      </c>
      <c r="T53" s="552"/>
      <c r="V53" s="555">
        <v>0.34</v>
      </c>
      <c r="W53" s="556">
        <v>0.6</v>
      </c>
      <c r="X53" s="557">
        <v>4.47</v>
      </c>
      <c r="Y53" s="556">
        <v>1.03</v>
      </c>
      <c r="Z53" s="557">
        <v>37.880000000000003</v>
      </c>
      <c r="AA53" s="558">
        <v>1.94</v>
      </c>
      <c r="AB53" s="557">
        <v>0.22</v>
      </c>
      <c r="AC53" s="556">
        <v>0.11</v>
      </c>
      <c r="AD53" s="557">
        <v>0.18</v>
      </c>
      <c r="AE53" s="556">
        <v>7.0000000000000007E-2</v>
      </c>
      <c r="AF53" s="557">
        <v>0.8</v>
      </c>
      <c r="AG53" s="556">
        <v>0.48</v>
      </c>
      <c r="AH53" s="557">
        <v>1.2</v>
      </c>
      <c r="AI53" s="556">
        <v>0.15</v>
      </c>
      <c r="AJ53" s="557">
        <v>0.47</v>
      </c>
      <c r="AK53" s="556">
        <v>0.21</v>
      </c>
      <c r="AL53" s="557">
        <v>54.44</v>
      </c>
      <c r="AM53" s="559">
        <v>1.3</v>
      </c>
      <c r="AN53" s="560"/>
      <c r="AO53" s="2" t="s">
        <v>24</v>
      </c>
      <c r="AP53" s="92" t="s">
        <v>189</v>
      </c>
      <c r="AQ53" s="102" t="s">
        <v>90</v>
      </c>
    </row>
    <row r="54" spans="1:43">
      <c r="A54" s="1">
        <v>50</v>
      </c>
      <c r="B54" s="958"/>
      <c r="C54" s="958"/>
      <c r="D54" s="2" t="s">
        <v>23</v>
      </c>
      <c r="E54" s="2" t="s">
        <v>71</v>
      </c>
      <c r="F54" s="6">
        <v>2058.36</v>
      </c>
      <c r="G54" s="7">
        <v>25.620000839233398</v>
      </c>
      <c r="H54" s="7">
        <v>26.629999160766602</v>
      </c>
      <c r="I54" s="7">
        <v>30.549999237060501</v>
      </c>
      <c r="J54" s="7">
        <v>15.1915112318597</v>
      </c>
      <c r="K54" s="7">
        <v>1.3335109999999999</v>
      </c>
      <c r="L54" s="7">
        <v>2.6282864005225699</v>
      </c>
      <c r="M54" s="7">
        <v>2.22900997678174</v>
      </c>
      <c r="N54" s="8">
        <v>0.94291619999999998</v>
      </c>
      <c r="O54" s="564"/>
      <c r="P54" s="2" t="s">
        <v>25</v>
      </c>
      <c r="Q54" s="86" t="s">
        <v>89</v>
      </c>
      <c r="R54" s="92" t="s">
        <v>189</v>
      </c>
      <c r="S54" s="102" t="s">
        <v>90</v>
      </c>
      <c r="T54" s="13"/>
      <c r="U54" s="25"/>
      <c r="V54" s="120"/>
      <c r="W54" s="127"/>
      <c r="X54" s="126"/>
      <c r="Y54" s="127"/>
      <c r="Z54" s="126"/>
      <c r="AA54" s="121"/>
      <c r="AB54" s="126"/>
      <c r="AC54" s="127"/>
      <c r="AD54" s="126"/>
      <c r="AE54" s="127"/>
      <c r="AF54" s="126"/>
      <c r="AG54" s="127"/>
      <c r="AH54" s="126"/>
      <c r="AI54" s="127"/>
      <c r="AJ54" s="126"/>
      <c r="AK54" s="127"/>
      <c r="AL54" s="126"/>
      <c r="AM54" s="122"/>
      <c r="AN54" s="114"/>
      <c r="AO54" s="2" t="s">
        <v>25</v>
      </c>
      <c r="AP54" s="92" t="s">
        <v>189</v>
      </c>
      <c r="AQ54" s="102" t="s">
        <v>90</v>
      </c>
    </row>
    <row r="55" spans="1:43">
      <c r="A55" s="1">
        <v>51</v>
      </c>
      <c r="B55" s="958"/>
      <c r="C55" s="958"/>
      <c r="D55" s="2" t="s">
        <v>23</v>
      </c>
      <c r="E55" s="2" t="s">
        <v>72</v>
      </c>
      <c r="F55" s="6">
        <v>2329.1</v>
      </c>
      <c r="G55" s="7">
        <v>25.610000610351499</v>
      </c>
      <c r="H55" s="7">
        <v>27.819999694824201</v>
      </c>
      <c r="I55" s="7">
        <v>37.099998474121001</v>
      </c>
      <c r="J55" s="7">
        <v>4.2261079079022101</v>
      </c>
      <c r="K55" s="7">
        <v>1.3671050000000001E-2</v>
      </c>
      <c r="L55" s="7">
        <v>2.7065619347286001</v>
      </c>
      <c r="M55" s="7">
        <v>2.5921797067727699</v>
      </c>
      <c r="N55" s="8">
        <v>6.975897E-3</v>
      </c>
      <c r="O55" s="564"/>
      <c r="P55" s="2" t="s">
        <v>26</v>
      </c>
      <c r="Q55" s="86" t="s">
        <v>89</v>
      </c>
      <c r="R55" s="92" t="s">
        <v>189</v>
      </c>
      <c r="S55" s="102" t="s">
        <v>90</v>
      </c>
      <c r="T55" s="13"/>
      <c r="V55" s="120"/>
      <c r="W55" s="127"/>
      <c r="X55" s="126"/>
      <c r="Y55" s="127"/>
      <c r="Z55" s="126"/>
      <c r="AA55" s="121"/>
      <c r="AB55" s="126"/>
      <c r="AC55" s="127"/>
      <c r="AD55" s="126"/>
      <c r="AE55" s="127"/>
      <c r="AF55" s="126"/>
      <c r="AG55" s="127"/>
      <c r="AH55" s="126"/>
      <c r="AI55" s="127"/>
      <c r="AJ55" s="126"/>
      <c r="AK55" s="127"/>
      <c r="AL55" s="126"/>
      <c r="AM55" s="122"/>
      <c r="AN55" s="114"/>
      <c r="AO55" s="2" t="s">
        <v>26</v>
      </c>
      <c r="AP55" s="92" t="s">
        <v>189</v>
      </c>
      <c r="AQ55" s="102" t="s">
        <v>90</v>
      </c>
    </row>
    <row r="56" spans="1:43">
      <c r="A56" s="1">
        <v>52</v>
      </c>
      <c r="B56" s="958"/>
      <c r="C56" s="958"/>
      <c r="D56" s="2" t="s">
        <v>23</v>
      </c>
      <c r="E56" s="133" t="s">
        <v>73</v>
      </c>
      <c r="F56" s="6">
        <v>2329.5</v>
      </c>
      <c r="G56" s="7">
        <v>25.620000839233398</v>
      </c>
      <c r="H56" s="7">
        <v>27.2199993133544</v>
      </c>
      <c r="I56" s="7">
        <v>35.549999237060497</v>
      </c>
      <c r="J56" s="7">
        <v>5.3145554901545999</v>
      </c>
      <c r="K56" s="7">
        <v>1.4536819999999999</v>
      </c>
      <c r="L56" s="7">
        <v>2.6795480203467199</v>
      </c>
      <c r="M56" s="7">
        <v>2.5371419539200599</v>
      </c>
      <c r="N56" s="8">
        <v>1.132074</v>
      </c>
      <c r="O56" s="564"/>
      <c r="P56" s="2" t="s">
        <v>27</v>
      </c>
      <c r="Q56" s="86" t="s">
        <v>91</v>
      </c>
      <c r="R56" s="93" t="s">
        <v>181</v>
      </c>
      <c r="S56" s="103" t="s">
        <v>92</v>
      </c>
      <c r="T56" s="13"/>
      <c r="V56" s="120"/>
      <c r="W56" s="127"/>
      <c r="X56" s="126"/>
      <c r="Y56" s="127"/>
      <c r="Z56" s="126"/>
      <c r="AA56" s="121"/>
      <c r="AB56" s="126"/>
      <c r="AC56" s="127"/>
      <c r="AD56" s="126"/>
      <c r="AE56" s="127"/>
      <c r="AF56" s="126"/>
      <c r="AG56" s="127"/>
      <c r="AH56" s="126"/>
      <c r="AI56" s="127"/>
      <c r="AJ56" s="126"/>
      <c r="AK56" s="127"/>
      <c r="AL56" s="126"/>
      <c r="AM56" s="122"/>
      <c r="AN56" s="114"/>
      <c r="AO56" s="2" t="s">
        <v>27</v>
      </c>
      <c r="AP56" s="93" t="s">
        <v>181</v>
      </c>
      <c r="AQ56" s="103" t="s">
        <v>92</v>
      </c>
    </row>
    <row r="57" spans="1:43">
      <c r="A57" s="1">
        <v>53</v>
      </c>
      <c r="B57" s="958"/>
      <c r="C57" s="958"/>
      <c r="D57" s="2" t="s">
        <v>23</v>
      </c>
      <c r="E57" s="2" t="s">
        <v>74</v>
      </c>
      <c r="F57" s="6">
        <v>2410.25</v>
      </c>
      <c r="G57" s="7">
        <v>25.649999618530199</v>
      </c>
      <c r="H57" s="7">
        <v>26.709999084472599</v>
      </c>
      <c r="I57" s="7">
        <v>33.900001525878899</v>
      </c>
      <c r="J57" s="7">
        <v>8.2449414934587999</v>
      </c>
      <c r="K57" s="7">
        <v>0.9828616</v>
      </c>
      <c r="L57" s="7">
        <v>2.6816590876619602</v>
      </c>
      <c r="M57" s="7">
        <v>2.4605578648302102</v>
      </c>
      <c r="N57" s="8">
        <v>0.74935980000000002</v>
      </c>
      <c r="O57" s="564"/>
      <c r="P57" s="2" t="s">
        <v>56</v>
      </c>
      <c r="Q57" s="86" t="s">
        <v>110</v>
      </c>
      <c r="R57" s="93" t="s">
        <v>184</v>
      </c>
      <c r="S57" s="103" t="s">
        <v>92</v>
      </c>
      <c r="T57" s="13"/>
      <c r="U57" s="25"/>
      <c r="V57" s="120"/>
      <c r="W57" s="127"/>
      <c r="X57" s="126"/>
      <c r="Y57" s="127"/>
      <c r="Z57" s="126"/>
      <c r="AA57" s="121"/>
      <c r="AB57" s="126"/>
      <c r="AC57" s="127"/>
      <c r="AD57" s="126"/>
      <c r="AE57" s="127"/>
      <c r="AF57" s="126"/>
      <c r="AG57" s="127"/>
      <c r="AH57" s="126"/>
      <c r="AI57" s="127"/>
      <c r="AJ57" s="126"/>
      <c r="AK57" s="127"/>
      <c r="AL57" s="126"/>
      <c r="AM57" s="122"/>
      <c r="AN57" s="114"/>
      <c r="AO57" s="2" t="s">
        <v>56</v>
      </c>
      <c r="AP57" s="93" t="s">
        <v>184</v>
      </c>
      <c r="AQ57" s="103" t="s">
        <v>92</v>
      </c>
    </row>
    <row r="58" spans="1:43">
      <c r="A58" s="1">
        <v>54</v>
      </c>
      <c r="B58" s="958"/>
      <c r="C58" s="958"/>
      <c r="D58" s="2" t="s">
        <v>23</v>
      </c>
      <c r="E58" s="2" t="s">
        <v>75</v>
      </c>
      <c r="F58" s="6">
        <v>2410.46</v>
      </c>
      <c r="G58" s="7">
        <v>25.639999389648398</v>
      </c>
      <c r="H58" s="7">
        <v>26.379999160766602</v>
      </c>
      <c r="I58" s="7">
        <v>33.310001373291001</v>
      </c>
      <c r="J58" s="7">
        <v>8.0057239441589907</v>
      </c>
      <c r="K58" s="7">
        <v>0.76377729999999999</v>
      </c>
      <c r="L58" s="7">
        <v>2.6630505149935</v>
      </c>
      <c r="M58" s="7">
        <v>2.4498540422696098</v>
      </c>
      <c r="N58" s="8">
        <v>0.55847460000000004</v>
      </c>
      <c r="O58" s="564"/>
      <c r="P58" s="2" t="s">
        <v>65</v>
      </c>
      <c r="Q58" s="86" t="s">
        <v>114</v>
      </c>
      <c r="R58" s="93" t="s">
        <v>171</v>
      </c>
      <c r="S58" s="103" t="s">
        <v>92</v>
      </c>
      <c r="T58" s="13"/>
      <c r="U58" s="25"/>
      <c r="V58" s="120"/>
      <c r="W58" s="127"/>
      <c r="X58" s="126"/>
      <c r="Y58" s="127"/>
      <c r="Z58" s="126"/>
      <c r="AA58" s="121"/>
      <c r="AB58" s="126"/>
      <c r="AC58" s="127"/>
      <c r="AD58" s="126"/>
      <c r="AE58" s="127"/>
      <c r="AF58" s="126"/>
      <c r="AG58" s="127"/>
      <c r="AH58" s="126"/>
      <c r="AI58" s="127"/>
      <c r="AJ58" s="126"/>
      <c r="AK58" s="127"/>
      <c r="AL58" s="126"/>
      <c r="AM58" s="122"/>
      <c r="AN58" s="114"/>
      <c r="AO58" s="2" t="s">
        <v>65</v>
      </c>
      <c r="AP58" s="93" t="s">
        <v>171</v>
      </c>
      <c r="AQ58" s="103" t="s">
        <v>92</v>
      </c>
    </row>
    <row r="59" spans="1:43">
      <c r="A59" s="1">
        <v>55</v>
      </c>
      <c r="B59" s="958"/>
      <c r="C59" s="958"/>
      <c r="D59" s="2" t="s">
        <v>23</v>
      </c>
      <c r="E59" s="2" t="s">
        <v>76</v>
      </c>
      <c r="F59" s="6">
        <v>2410.5300000000002</v>
      </c>
      <c r="G59" s="7">
        <v>25.620000839233398</v>
      </c>
      <c r="H59" s="7">
        <v>27.559999465942301</v>
      </c>
      <c r="I59" s="7">
        <v>34.7299995422363</v>
      </c>
      <c r="J59" s="7">
        <v>8.0000172653143302</v>
      </c>
      <c r="K59" s="7">
        <v>0.52030160000000003</v>
      </c>
      <c r="L59" s="7">
        <v>2.6616794497542</v>
      </c>
      <c r="M59" s="7">
        <v>2.4487446342265402</v>
      </c>
      <c r="N59" s="8">
        <v>0.35567379999999998</v>
      </c>
      <c r="O59" s="564"/>
      <c r="P59" s="2" t="s">
        <v>66</v>
      </c>
      <c r="Q59" s="86" t="s">
        <v>114</v>
      </c>
      <c r="R59" s="93" t="s">
        <v>171</v>
      </c>
      <c r="S59" s="103" t="s">
        <v>92</v>
      </c>
      <c r="T59" s="13"/>
      <c r="U59" s="25"/>
      <c r="V59" s="120"/>
      <c r="W59" s="127"/>
      <c r="X59" s="126"/>
      <c r="Y59" s="127"/>
      <c r="Z59" s="126"/>
      <c r="AA59" s="121"/>
      <c r="AB59" s="126"/>
      <c r="AC59" s="127"/>
      <c r="AD59" s="126"/>
      <c r="AE59" s="127"/>
      <c r="AF59" s="126"/>
      <c r="AG59" s="127"/>
      <c r="AH59" s="126"/>
      <c r="AI59" s="127"/>
      <c r="AJ59" s="126"/>
      <c r="AK59" s="127"/>
      <c r="AL59" s="126"/>
      <c r="AM59" s="122"/>
      <c r="AN59" s="114"/>
      <c r="AO59" s="2" t="s">
        <v>66</v>
      </c>
      <c r="AP59" s="93" t="s">
        <v>171</v>
      </c>
      <c r="AQ59" s="103" t="s">
        <v>92</v>
      </c>
    </row>
    <row r="60" spans="1:43">
      <c r="A60" s="1">
        <v>56</v>
      </c>
      <c r="B60" s="958"/>
      <c r="C60" s="958"/>
      <c r="D60" s="2" t="s">
        <v>77</v>
      </c>
      <c r="E60" s="2" t="s">
        <v>78</v>
      </c>
      <c r="F60" s="6">
        <v>2411.52</v>
      </c>
      <c r="G60" s="7">
        <v>25.590000152587798</v>
      </c>
      <c r="H60" s="7">
        <v>26.290000915527301</v>
      </c>
      <c r="I60" s="7">
        <v>36.740001678466797</v>
      </c>
      <c r="J60" s="7">
        <v>1.3902837120285301</v>
      </c>
      <c r="K60" s="7">
        <v>5.438548E-2</v>
      </c>
      <c r="L60" s="7">
        <v>2.7569349715258999</v>
      </c>
      <c r="M60" s="7">
        <v>2.7186057536655599</v>
      </c>
      <c r="N60" s="8">
        <v>3.8606090000000003E-2</v>
      </c>
      <c r="O60" s="564"/>
      <c r="P60" s="2" t="s">
        <v>67</v>
      </c>
      <c r="Q60" s="86" t="s">
        <v>114</v>
      </c>
      <c r="R60" s="93" t="s">
        <v>171</v>
      </c>
      <c r="S60" s="103" t="s">
        <v>92</v>
      </c>
      <c r="T60" s="13"/>
      <c r="U60" s="25"/>
      <c r="V60" s="120"/>
      <c r="W60" s="127"/>
      <c r="X60" s="126"/>
      <c r="Y60" s="127"/>
      <c r="Z60" s="126"/>
      <c r="AA60" s="121"/>
      <c r="AB60" s="126"/>
      <c r="AC60" s="127"/>
      <c r="AD60" s="126"/>
      <c r="AE60" s="127"/>
      <c r="AF60" s="126"/>
      <c r="AG60" s="127"/>
      <c r="AH60" s="126"/>
      <c r="AI60" s="127"/>
      <c r="AJ60" s="126"/>
      <c r="AK60" s="127"/>
      <c r="AL60" s="126"/>
      <c r="AM60" s="122"/>
      <c r="AN60" s="114"/>
      <c r="AO60" s="2" t="s">
        <v>67</v>
      </c>
      <c r="AP60" s="93" t="s">
        <v>171</v>
      </c>
      <c r="AQ60" s="103" t="s">
        <v>92</v>
      </c>
    </row>
    <row r="61" spans="1:43">
      <c r="A61" s="1">
        <v>57</v>
      </c>
      <c r="B61" s="958"/>
      <c r="C61" s="958"/>
      <c r="D61" s="2" t="s">
        <v>77</v>
      </c>
      <c r="E61" s="2" t="s">
        <v>79</v>
      </c>
      <c r="F61" s="6">
        <v>2411.98</v>
      </c>
      <c r="G61" s="7">
        <v>25.670000076293899</v>
      </c>
      <c r="H61" s="7">
        <v>27.530000686645501</v>
      </c>
      <c r="I61" s="7">
        <v>36.549999237060497</v>
      </c>
      <c r="J61" s="7">
        <v>4.2400676848646199</v>
      </c>
      <c r="K61" s="7">
        <v>0.41559570000000001</v>
      </c>
      <c r="L61" s="7">
        <v>2.6823429767751201</v>
      </c>
      <c r="M61" s="7">
        <v>2.5686098190196498</v>
      </c>
      <c r="N61" s="8">
        <v>0.2810588</v>
      </c>
      <c r="O61" s="564"/>
      <c r="P61" s="2" t="s">
        <v>68</v>
      </c>
      <c r="Q61" s="86" t="s">
        <v>114</v>
      </c>
      <c r="R61" s="93" t="s">
        <v>171</v>
      </c>
      <c r="S61" s="103" t="s">
        <v>92</v>
      </c>
      <c r="T61" s="13"/>
      <c r="U61" s="25"/>
      <c r="V61" s="120"/>
      <c r="W61" s="127"/>
      <c r="X61" s="126"/>
      <c r="Y61" s="127"/>
      <c r="Z61" s="126"/>
      <c r="AA61" s="121"/>
      <c r="AB61" s="126"/>
      <c r="AC61" s="127"/>
      <c r="AD61" s="126"/>
      <c r="AE61" s="127"/>
      <c r="AF61" s="126"/>
      <c r="AG61" s="127"/>
      <c r="AH61" s="126"/>
      <c r="AI61" s="127"/>
      <c r="AJ61" s="126"/>
      <c r="AK61" s="127"/>
      <c r="AL61" s="126"/>
      <c r="AM61" s="122"/>
      <c r="AN61" s="114"/>
      <c r="AO61" s="2" t="s">
        <v>68</v>
      </c>
      <c r="AP61" s="93" t="s">
        <v>171</v>
      </c>
      <c r="AQ61" s="103" t="s">
        <v>92</v>
      </c>
    </row>
    <row r="62" spans="1:43">
      <c r="A62" s="1">
        <v>58</v>
      </c>
      <c r="B62" s="958"/>
      <c r="C62" s="958"/>
      <c r="D62" s="2" t="s">
        <v>80</v>
      </c>
      <c r="E62" s="2" t="s">
        <v>81</v>
      </c>
      <c r="F62" s="6">
        <v>2412.1</v>
      </c>
      <c r="G62" s="7">
        <v>25.649999618530199</v>
      </c>
      <c r="H62" s="7">
        <v>27.909999847412099</v>
      </c>
      <c r="I62" s="7">
        <v>37.049999237060497</v>
      </c>
      <c r="J62" s="7">
        <v>4.2269645630098198</v>
      </c>
      <c r="K62" s="7">
        <v>0.23588790000000001</v>
      </c>
      <c r="L62" s="7">
        <v>2.68582665073914</v>
      </c>
      <c r="M62" s="7">
        <v>2.5722977099885198</v>
      </c>
      <c r="N62" s="8">
        <v>0.13824620000000001</v>
      </c>
      <c r="O62" s="564"/>
      <c r="P62" s="2" t="s">
        <v>69</v>
      </c>
      <c r="Q62" s="86" t="s">
        <v>114</v>
      </c>
      <c r="R62" s="93" t="s">
        <v>171</v>
      </c>
      <c r="S62" s="103" t="s">
        <v>92</v>
      </c>
      <c r="T62" s="13"/>
      <c r="U62" s="25"/>
      <c r="V62" s="120"/>
      <c r="W62" s="127"/>
      <c r="X62" s="126"/>
      <c r="Y62" s="127"/>
      <c r="Z62" s="126"/>
      <c r="AA62" s="121"/>
      <c r="AB62" s="126"/>
      <c r="AC62" s="127"/>
      <c r="AD62" s="126"/>
      <c r="AE62" s="127"/>
      <c r="AF62" s="126"/>
      <c r="AG62" s="127"/>
      <c r="AH62" s="126"/>
      <c r="AI62" s="127"/>
      <c r="AJ62" s="126"/>
      <c r="AK62" s="127"/>
      <c r="AL62" s="126"/>
      <c r="AM62" s="122"/>
      <c r="AN62" s="114"/>
      <c r="AO62" s="2" t="s">
        <v>69</v>
      </c>
      <c r="AP62" s="93" t="s">
        <v>171</v>
      </c>
      <c r="AQ62" s="103" t="s">
        <v>92</v>
      </c>
    </row>
    <row r="63" spans="1:43">
      <c r="A63" s="1">
        <v>59</v>
      </c>
      <c r="B63" s="958"/>
      <c r="C63" s="965"/>
      <c r="D63" s="2" t="s">
        <v>82</v>
      </c>
      <c r="E63" s="2" t="s">
        <v>83</v>
      </c>
      <c r="F63" s="6">
        <v>2667.3</v>
      </c>
      <c r="G63" s="7">
        <v>25.620000839233398</v>
      </c>
      <c r="H63" s="7">
        <v>27.940000534057599</v>
      </c>
      <c r="I63" s="7">
        <v>39.400001525878899</v>
      </c>
      <c r="J63" s="7">
        <v>1.2773679961861799</v>
      </c>
      <c r="K63" s="7">
        <v>8.5793540000000008E-3</v>
      </c>
      <c r="L63" s="7">
        <v>2.77214720635842</v>
      </c>
      <c r="M63" s="7">
        <v>2.7367366851372199</v>
      </c>
      <c r="N63" s="8">
        <v>4.9407460000000002E-3</v>
      </c>
      <c r="O63" s="564"/>
      <c r="P63" s="2" t="s">
        <v>70</v>
      </c>
      <c r="Q63" s="86" t="s">
        <v>114</v>
      </c>
      <c r="R63" s="93" t="s">
        <v>171</v>
      </c>
      <c r="S63" s="103" t="s">
        <v>92</v>
      </c>
      <c r="T63" s="13"/>
      <c r="U63" s="25"/>
      <c r="V63" s="120"/>
      <c r="W63" s="127"/>
      <c r="X63" s="126"/>
      <c r="Y63" s="127"/>
      <c r="Z63" s="126"/>
      <c r="AA63" s="121"/>
      <c r="AB63" s="126"/>
      <c r="AC63" s="127"/>
      <c r="AD63" s="126"/>
      <c r="AE63" s="127"/>
      <c r="AF63" s="126"/>
      <c r="AG63" s="127"/>
      <c r="AH63" s="126"/>
      <c r="AI63" s="127"/>
      <c r="AJ63" s="126"/>
      <c r="AK63" s="127"/>
      <c r="AL63" s="126"/>
      <c r="AM63" s="122"/>
      <c r="AN63" s="114"/>
      <c r="AO63" s="2" t="s">
        <v>70</v>
      </c>
      <c r="AP63" s="93" t="s">
        <v>171</v>
      </c>
      <c r="AQ63" s="103" t="s">
        <v>92</v>
      </c>
    </row>
    <row r="64" spans="1:43">
      <c r="A64" s="1">
        <v>60</v>
      </c>
      <c r="B64" s="958"/>
      <c r="C64" s="964" t="s">
        <v>84</v>
      </c>
      <c r="D64" s="2" t="s">
        <v>85</v>
      </c>
      <c r="E64" s="2" t="s">
        <v>86</v>
      </c>
      <c r="F64" s="6">
        <v>2972.63</v>
      </c>
      <c r="G64" s="7">
        <v>25.639999389648398</v>
      </c>
      <c r="H64" s="7">
        <v>27.850000381469702</v>
      </c>
      <c r="I64" s="7">
        <v>39.369998931884702</v>
      </c>
      <c r="J64" s="7">
        <v>1.7922821809815299</v>
      </c>
      <c r="K64" s="7">
        <v>0.31184640000000002</v>
      </c>
      <c r="L64" s="7">
        <v>2.7896781317111299</v>
      </c>
      <c r="M64" s="7">
        <v>2.7396792276497299</v>
      </c>
      <c r="N64" s="8">
        <v>0.26188099999999997</v>
      </c>
      <c r="O64" s="564"/>
      <c r="P64" s="2" t="s">
        <v>71</v>
      </c>
      <c r="Q64" s="86" t="s">
        <v>114</v>
      </c>
      <c r="R64" s="93" t="s">
        <v>171</v>
      </c>
      <c r="S64" s="103" t="s">
        <v>92</v>
      </c>
      <c r="T64" s="13"/>
      <c r="U64" s="25"/>
      <c r="V64" s="120"/>
      <c r="W64" s="127"/>
      <c r="X64" s="126"/>
      <c r="Y64" s="127"/>
      <c r="Z64" s="126"/>
      <c r="AA64" s="121"/>
      <c r="AB64" s="126"/>
      <c r="AC64" s="127"/>
      <c r="AD64" s="126"/>
      <c r="AE64" s="127"/>
      <c r="AF64" s="126"/>
      <c r="AG64" s="127"/>
      <c r="AH64" s="126"/>
      <c r="AI64" s="127"/>
      <c r="AJ64" s="126"/>
      <c r="AK64" s="127"/>
      <c r="AL64" s="126"/>
      <c r="AM64" s="122"/>
      <c r="AN64" s="114"/>
      <c r="AO64" s="2" t="s">
        <v>71</v>
      </c>
      <c r="AP64" s="93" t="s">
        <v>171</v>
      </c>
      <c r="AQ64" s="103" t="s">
        <v>92</v>
      </c>
    </row>
    <row r="65" spans="1:43">
      <c r="A65" s="1">
        <v>61</v>
      </c>
      <c r="B65" s="958"/>
      <c r="C65" s="958"/>
      <c r="D65" s="2" t="s">
        <v>85</v>
      </c>
      <c r="E65" s="2" t="s">
        <v>87</v>
      </c>
      <c r="F65" s="6">
        <v>2972.9</v>
      </c>
      <c r="G65" s="7">
        <v>25.629999160766602</v>
      </c>
      <c r="H65" s="7">
        <v>27.4699993133544</v>
      </c>
      <c r="I65" s="7">
        <v>38.770000457763601</v>
      </c>
      <c r="J65" s="7">
        <v>2.3396327637113901</v>
      </c>
      <c r="K65" s="7">
        <v>0.22186629999999999</v>
      </c>
      <c r="L65" s="7">
        <v>2.8034271364665</v>
      </c>
      <c r="M65" s="7">
        <v>2.7378372366749502</v>
      </c>
      <c r="N65" s="8">
        <v>0.19214519999999999</v>
      </c>
      <c r="O65" s="564"/>
      <c r="P65" s="133" t="s">
        <v>73</v>
      </c>
      <c r="Q65" s="86" t="s">
        <v>172</v>
      </c>
      <c r="R65" s="97" t="s">
        <v>202</v>
      </c>
      <c r="S65" s="107"/>
      <c r="T65" s="80"/>
      <c r="U65" s="25"/>
      <c r="V65" s="120"/>
      <c r="W65" s="127"/>
      <c r="X65" s="126"/>
      <c r="Y65" s="127"/>
      <c r="Z65" s="126"/>
      <c r="AA65" s="121"/>
      <c r="AB65" s="126"/>
      <c r="AC65" s="127"/>
      <c r="AD65" s="126"/>
      <c r="AE65" s="127"/>
      <c r="AF65" s="126"/>
      <c r="AG65" s="127"/>
      <c r="AH65" s="126"/>
      <c r="AI65" s="127"/>
      <c r="AJ65" s="126"/>
      <c r="AK65" s="127"/>
      <c r="AL65" s="126"/>
      <c r="AM65" s="122"/>
      <c r="AN65" s="114"/>
      <c r="AO65" s="133" t="s">
        <v>73</v>
      </c>
      <c r="AP65" s="97" t="s">
        <v>202</v>
      </c>
      <c r="AQ65" s="107"/>
    </row>
    <row r="66" spans="1:43" ht="16" thickBot="1">
      <c r="A66" s="9">
        <v>62</v>
      </c>
      <c r="B66" s="959"/>
      <c r="C66" s="959"/>
      <c r="D66" s="9" t="s">
        <v>85</v>
      </c>
      <c r="E66" s="9" t="s">
        <v>88</v>
      </c>
      <c r="F66" s="10">
        <v>2972.99</v>
      </c>
      <c r="G66" s="11">
        <v>25.659999847412099</v>
      </c>
      <c r="H66" s="11">
        <v>28.459999084472599</v>
      </c>
      <c r="I66" s="11">
        <v>39.720001220703097</v>
      </c>
      <c r="J66" s="11">
        <v>3.6159411636604002</v>
      </c>
      <c r="K66" s="11">
        <v>0.44025760000000003</v>
      </c>
      <c r="L66" s="11">
        <v>2.80328081146784</v>
      </c>
      <c r="M66" s="11">
        <v>2.7019158266729799</v>
      </c>
      <c r="N66" s="12">
        <v>0.37345020000000001</v>
      </c>
      <c r="O66" s="571"/>
      <c r="P66" s="9" t="s">
        <v>78</v>
      </c>
      <c r="Q66" s="86" t="s">
        <v>116</v>
      </c>
      <c r="R66" s="502" t="s">
        <v>180</v>
      </c>
      <c r="S66" s="503"/>
      <c r="T66" s="504"/>
      <c r="U66" s="25"/>
      <c r="V66" s="506">
        <v>0.16</v>
      </c>
      <c r="W66" s="508">
        <v>0.46</v>
      </c>
      <c r="X66" s="510">
        <v>8.42</v>
      </c>
      <c r="Y66" s="508">
        <v>0.75</v>
      </c>
      <c r="Z66" s="510">
        <v>32.11</v>
      </c>
      <c r="AA66" s="511">
        <v>1.67</v>
      </c>
      <c r="AB66" s="510">
        <v>3.58</v>
      </c>
      <c r="AC66" s="508">
        <v>0.22</v>
      </c>
      <c r="AD66" s="510">
        <v>0.13</v>
      </c>
      <c r="AE66" s="508">
        <v>0.06</v>
      </c>
      <c r="AF66" s="510">
        <v>0.57999999999999996</v>
      </c>
      <c r="AG66" s="508">
        <v>0.06</v>
      </c>
      <c r="AH66" s="510">
        <v>4.8899999999999997</v>
      </c>
      <c r="AI66" s="508">
        <v>0.28000000000000003</v>
      </c>
      <c r="AJ66" s="510">
        <v>0.38</v>
      </c>
      <c r="AK66" s="508">
        <v>0.1</v>
      </c>
      <c r="AL66" s="510">
        <v>49.74</v>
      </c>
      <c r="AM66" s="513">
        <v>1.32</v>
      </c>
      <c r="AN66" s="114"/>
      <c r="AO66" s="9" t="s">
        <v>78</v>
      </c>
      <c r="AP66" s="502" t="s">
        <v>180</v>
      </c>
      <c r="AQ66" s="503"/>
    </row>
    <row r="68" spans="1:43">
      <c r="A68" s="134"/>
      <c r="B68" t="s">
        <v>225</v>
      </c>
    </row>
  </sheetData>
  <sortState xmlns:xlrd2="http://schemas.microsoft.com/office/spreadsheetml/2017/richdata2" ref="AO5:AQ66">
    <sortCondition ref="AQ5:AQ66"/>
  </sortState>
  <mergeCells count="18">
    <mergeCell ref="A1:N1"/>
    <mergeCell ref="A2:N3"/>
    <mergeCell ref="Q2:S3"/>
    <mergeCell ref="V2:AM2"/>
    <mergeCell ref="AL3:AM3"/>
    <mergeCell ref="Z3:AA3"/>
    <mergeCell ref="AB3:AC3"/>
    <mergeCell ref="AD3:AE3"/>
    <mergeCell ref="AF3:AG3"/>
    <mergeCell ref="AH3:AI3"/>
    <mergeCell ref="AJ3:AK3"/>
    <mergeCell ref="V3:W3"/>
    <mergeCell ref="X3:Y3"/>
    <mergeCell ref="B5:B66"/>
    <mergeCell ref="C5:C7"/>
    <mergeCell ref="C8:C38"/>
    <mergeCell ref="C39:C63"/>
    <mergeCell ref="C64:C66"/>
  </mergeCell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F27A2-B509-1F45-A9CE-E44FA978B00D}">
  <dimension ref="A1:O70"/>
  <sheetViews>
    <sheetView topLeftCell="A4" zoomScaleNormal="86" workbookViewId="0">
      <selection activeCell="N98" sqref="N98"/>
    </sheetView>
  </sheetViews>
  <sheetFormatPr baseColWidth="10" defaultRowHeight="15"/>
  <sheetData>
    <row r="1" spans="1:15" ht="20" thickBot="1">
      <c r="A1" s="966" t="s">
        <v>159</v>
      </c>
      <c r="B1" s="967"/>
      <c r="C1" s="967"/>
      <c r="D1" s="967"/>
      <c r="E1" s="967"/>
      <c r="F1" s="967"/>
      <c r="G1" s="967"/>
      <c r="H1" s="967"/>
      <c r="I1" s="967"/>
      <c r="J1" s="967"/>
      <c r="K1" s="967"/>
      <c r="L1" s="967"/>
      <c r="M1" s="967"/>
      <c r="N1" s="968"/>
    </row>
    <row r="2" spans="1:15">
      <c r="A2" s="969" t="s">
        <v>0</v>
      </c>
      <c r="B2" s="969"/>
      <c r="C2" s="969"/>
      <c r="D2" s="969"/>
      <c r="E2" s="969"/>
      <c r="F2" s="969"/>
      <c r="G2" s="969"/>
      <c r="H2" s="969"/>
      <c r="I2" s="969"/>
      <c r="J2" s="969"/>
      <c r="K2" s="969"/>
      <c r="L2" s="969"/>
      <c r="M2" s="969"/>
      <c r="N2" s="970"/>
    </row>
    <row r="3" spans="1:15" ht="16" thickBot="1">
      <c r="A3" s="971"/>
      <c r="B3" s="971"/>
      <c r="C3" s="971"/>
      <c r="D3" s="971"/>
      <c r="E3" s="971"/>
      <c r="F3" s="971"/>
      <c r="G3" s="971"/>
      <c r="H3" s="971"/>
      <c r="I3" s="971"/>
      <c r="J3" s="971"/>
      <c r="K3" s="971"/>
      <c r="L3" s="971"/>
      <c r="M3" s="971"/>
      <c r="N3" s="972"/>
    </row>
    <row r="4" spans="1:15" ht="49" thickBot="1">
      <c r="A4" s="20" t="s">
        <v>1</v>
      </c>
      <c r="B4" s="20" t="s">
        <v>2</v>
      </c>
      <c r="C4" s="20" t="s">
        <v>3</v>
      </c>
      <c r="D4" s="20" t="s">
        <v>4</v>
      </c>
      <c r="E4" s="20" t="s">
        <v>5</v>
      </c>
      <c r="F4" s="21" t="s">
        <v>6</v>
      </c>
      <c r="G4" s="22" t="s">
        <v>7</v>
      </c>
      <c r="H4" s="22" t="s">
        <v>8</v>
      </c>
      <c r="I4" s="22" t="s">
        <v>9</v>
      </c>
      <c r="J4" s="23" t="s">
        <v>10</v>
      </c>
      <c r="K4" s="23" t="s">
        <v>11</v>
      </c>
      <c r="L4" s="23" t="s">
        <v>12</v>
      </c>
      <c r="M4" s="23" t="s">
        <v>13</v>
      </c>
      <c r="N4" s="24" t="s">
        <v>14</v>
      </c>
      <c r="O4" s="573" t="s">
        <v>235</v>
      </c>
    </row>
    <row r="5" spans="1:15">
      <c r="A5" s="1">
        <v>1</v>
      </c>
      <c r="B5" s="957" t="s">
        <v>15</v>
      </c>
      <c r="C5" s="1023" t="s">
        <v>16</v>
      </c>
      <c r="D5" s="575" t="s">
        <v>17</v>
      </c>
      <c r="E5" s="576" t="s">
        <v>18</v>
      </c>
      <c r="F5" s="577">
        <v>279.73</v>
      </c>
      <c r="G5" s="578">
        <v>25.530000686645501</v>
      </c>
      <c r="H5" s="578">
        <v>28.659999847412099</v>
      </c>
      <c r="I5" s="578">
        <v>37.650001525878899</v>
      </c>
      <c r="J5" s="578">
        <v>1.7681195487614101</v>
      </c>
      <c r="K5" s="578">
        <v>1.710272</v>
      </c>
      <c r="L5" s="578">
        <v>2.6141283378616902</v>
      </c>
      <c r="M5" s="578">
        <v>2.5679074236902499</v>
      </c>
      <c r="N5" s="579">
        <v>1.6486879999999999</v>
      </c>
      <c r="O5" s="580">
        <v>2.5099999999999998</v>
      </c>
    </row>
    <row r="6" spans="1:15">
      <c r="A6" s="1">
        <v>2</v>
      </c>
      <c r="B6" s="958"/>
      <c r="C6" s="1024"/>
      <c r="D6" s="575" t="s">
        <v>17</v>
      </c>
      <c r="E6" s="575" t="s">
        <v>19</v>
      </c>
      <c r="F6" s="581">
        <v>280.04000000000002</v>
      </c>
      <c r="G6" s="582">
        <v>25.540000915527301</v>
      </c>
      <c r="H6" s="582">
        <v>26</v>
      </c>
      <c r="I6" s="582">
        <v>33.319999694824197</v>
      </c>
      <c r="J6" s="582">
        <v>2.78732152400358</v>
      </c>
      <c r="K6" s="582">
        <v>2.3662679999999998</v>
      </c>
      <c r="L6" s="582">
        <v>2.5756607053973699</v>
      </c>
      <c r="M6" s="582">
        <v>2.5038687601705201</v>
      </c>
      <c r="N6" s="583">
        <v>2.2523840000000002</v>
      </c>
      <c r="O6" s="580">
        <v>2.46</v>
      </c>
    </row>
    <row r="7" spans="1:15">
      <c r="A7" s="1">
        <v>3</v>
      </c>
      <c r="B7" s="958"/>
      <c r="C7" s="1025"/>
      <c r="D7" s="575" t="s">
        <v>20</v>
      </c>
      <c r="E7" s="575" t="s">
        <v>21</v>
      </c>
      <c r="F7" s="581">
        <v>472.05</v>
      </c>
      <c r="G7" s="582">
        <v>25.610000610351499</v>
      </c>
      <c r="H7" s="582">
        <v>26.7399997711181</v>
      </c>
      <c r="I7" s="582">
        <v>35.950000762939403</v>
      </c>
      <c r="J7" s="582">
        <v>2.6629760662530502</v>
      </c>
      <c r="K7" s="582">
        <v>4.1318929999999997E-2</v>
      </c>
      <c r="L7" s="582">
        <v>2.6837830858164899</v>
      </c>
      <c r="M7" s="582">
        <v>2.6123145845710498</v>
      </c>
      <c r="N7" s="583">
        <v>2.7328990000000001E-2</v>
      </c>
      <c r="O7" s="580">
        <v>2.61</v>
      </c>
    </row>
    <row r="8" spans="1:15">
      <c r="A8" s="1">
        <v>4</v>
      </c>
      <c r="B8" s="958"/>
      <c r="C8" s="1026" t="s">
        <v>22</v>
      </c>
      <c r="D8" s="584" t="s">
        <v>23</v>
      </c>
      <c r="E8" s="584" t="s">
        <v>24</v>
      </c>
      <c r="F8" s="585">
        <v>1354.78</v>
      </c>
      <c r="G8" s="586">
        <v>25.7299995422363</v>
      </c>
      <c r="H8" s="586">
        <v>28.4699993133544</v>
      </c>
      <c r="I8" s="586">
        <v>32.560001373291001</v>
      </c>
      <c r="J8" s="586">
        <v>14.399308399518301</v>
      </c>
      <c r="K8" s="586">
        <v>0.37702140000000001</v>
      </c>
      <c r="L8" s="586">
        <v>2.5738954715664799</v>
      </c>
      <c r="M8" s="586">
        <v>2.2032723247343902</v>
      </c>
      <c r="N8" s="587">
        <v>0.20815349999999999</v>
      </c>
      <c r="O8" s="588">
        <v>2.27</v>
      </c>
    </row>
    <row r="9" spans="1:15">
      <c r="A9" s="1">
        <v>5</v>
      </c>
      <c r="B9" s="958"/>
      <c r="C9" s="1027"/>
      <c r="D9" s="584" t="s">
        <v>23</v>
      </c>
      <c r="E9" s="584" t="s">
        <v>25</v>
      </c>
      <c r="F9" s="585">
        <v>1355.15</v>
      </c>
      <c r="G9" s="586">
        <v>25.600000381469702</v>
      </c>
      <c r="H9" s="586">
        <v>27.780000686645501</v>
      </c>
      <c r="I9" s="586">
        <v>33.540000915527301</v>
      </c>
      <c r="J9" s="586">
        <v>10.9930208590776</v>
      </c>
      <c r="K9" s="586">
        <v>0.49227959999999998</v>
      </c>
      <c r="L9" s="586">
        <v>2.6401765384935798</v>
      </c>
      <c r="M9" s="586">
        <v>2.3499413809005101</v>
      </c>
      <c r="N9" s="587">
        <v>0.32929599999999998</v>
      </c>
      <c r="O9" s="588">
        <v>2.38</v>
      </c>
    </row>
    <row r="10" spans="1:15">
      <c r="A10" s="1">
        <v>6</v>
      </c>
      <c r="B10" s="958"/>
      <c r="C10" s="1027"/>
      <c r="D10" s="584" t="s">
        <v>23</v>
      </c>
      <c r="E10" s="584" t="s">
        <v>26</v>
      </c>
      <c r="F10" s="585">
        <v>1354</v>
      </c>
      <c r="G10" s="586">
        <v>25.770000457763601</v>
      </c>
      <c r="H10" s="586">
        <v>26.639999389648398</v>
      </c>
      <c r="I10" s="586">
        <v>32.880001068115199</v>
      </c>
      <c r="J10" s="586">
        <v>9.7767964773184097</v>
      </c>
      <c r="K10" s="586">
        <v>0.15994040000000001</v>
      </c>
      <c r="L10" s="586">
        <v>2.6275796417731199</v>
      </c>
      <c r="M10" s="586">
        <v>2.3706865279175098</v>
      </c>
      <c r="N10" s="587">
        <v>8.4334679999999995E-2</v>
      </c>
      <c r="O10" s="588">
        <v>2.4300000000000002</v>
      </c>
    </row>
    <row r="11" spans="1:15">
      <c r="A11" s="1">
        <v>7</v>
      </c>
      <c r="B11" s="958"/>
      <c r="C11" s="1027"/>
      <c r="D11" s="584" t="s">
        <v>23</v>
      </c>
      <c r="E11" s="584" t="s">
        <v>27</v>
      </c>
      <c r="F11" s="585">
        <v>1387.14</v>
      </c>
      <c r="G11" s="586">
        <v>25.780000686645501</v>
      </c>
      <c r="H11" s="586">
        <v>26.840000152587798</v>
      </c>
      <c r="I11" s="586">
        <v>32.590000152587798</v>
      </c>
      <c r="J11" s="586">
        <v>10.5773575377908</v>
      </c>
      <c r="K11" s="586">
        <v>0.16207170000000001</v>
      </c>
      <c r="L11" s="586">
        <v>2.6061290865948501</v>
      </c>
      <c r="M11" s="586">
        <v>2.3304694952093499</v>
      </c>
      <c r="N11" s="587">
        <v>8.4288420000000003E-2</v>
      </c>
      <c r="O11" s="588">
        <v>2.38</v>
      </c>
    </row>
    <row r="12" spans="1:15">
      <c r="A12" s="1">
        <v>8</v>
      </c>
      <c r="B12" s="958"/>
      <c r="C12" s="1027"/>
      <c r="D12" s="584" t="s">
        <v>23</v>
      </c>
      <c r="E12" s="584" t="s">
        <v>28</v>
      </c>
      <c r="F12" s="585">
        <v>1387.5</v>
      </c>
      <c r="G12" s="586">
        <v>25.629999160766602</v>
      </c>
      <c r="H12" s="586">
        <v>27.4699993133544</v>
      </c>
      <c r="I12" s="586">
        <v>33.419998168945298</v>
      </c>
      <c r="J12" s="586">
        <v>10.277476269307201</v>
      </c>
      <c r="K12" s="586">
        <v>0.1161938</v>
      </c>
      <c r="L12" s="586">
        <v>2.6330340983116498</v>
      </c>
      <c r="M12" s="586">
        <v>2.3624246436948999</v>
      </c>
      <c r="N12" s="587">
        <v>5.7984559999999997E-2</v>
      </c>
      <c r="O12" s="588">
        <v>2.4</v>
      </c>
    </row>
    <row r="13" spans="1:15">
      <c r="A13" s="1">
        <v>9</v>
      </c>
      <c r="B13" s="958"/>
      <c r="C13" s="1027"/>
      <c r="D13" s="584" t="s">
        <v>23</v>
      </c>
      <c r="E13" s="584" t="s">
        <v>29</v>
      </c>
      <c r="F13" s="585">
        <v>1387.7</v>
      </c>
      <c r="G13" s="586">
        <v>25.649999618530199</v>
      </c>
      <c r="H13" s="586">
        <v>27.590000152587798</v>
      </c>
      <c r="I13" s="586">
        <v>34.799999237060497</v>
      </c>
      <c r="J13" s="586">
        <v>7.5819843140616197</v>
      </c>
      <c r="K13" s="586">
        <v>8.166706E-2</v>
      </c>
      <c r="L13" s="586">
        <v>2.6458174412750499</v>
      </c>
      <c r="M13" s="586">
        <v>2.4452119778988601</v>
      </c>
      <c r="N13" s="587">
        <v>4.0243630000000002E-2</v>
      </c>
      <c r="O13" s="588">
        <v>2.48</v>
      </c>
    </row>
    <row r="14" spans="1:15">
      <c r="A14" s="1">
        <v>10</v>
      </c>
      <c r="B14" s="958"/>
      <c r="C14" s="1027"/>
      <c r="D14" s="584" t="s">
        <v>23</v>
      </c>
      <c r="E14" s="584" t="s">
        <v>30</v>
      </c>
      <c r="F14" s="585">
        <v>1388</v>
      </c>
      <c r="G14" s="586">
        <v>25.649999618530199</v>
      </c>
      <c r="H14" s="586">
        <v>27.9500007629394</v>
      </c>
      <c r="I14" s="586">
        <v>34.119998931884702</v>
      </c>
      <c r="J14" s="586">
        <v>9.7736704501626797</v>
      </c>
      <c r="K14" s="586">
        <v>0.1013612</v>
      </c>
      <c r="L14" s="586">
        <v>2.6231584211703498</v>
      </c>
      <c r="M14" s="586">
        <v>2.3667795616994698</v>
      </c>
      <c r="N14" s="587">
        <v>5.2035579999999998E-2</v>
      </c>
      <c r="O14" s="588">
        <v>2.4</v>
      </c>
    </row>
    <row r="15" spans="1:15">
      <c r="A15" s="1">
        <v>11</v>
      </c>
      <c r="B15" s="958"/>
      <c r="C15" s="1027"/>
      <c r="D15" s="584" t="s">
        <v>23</v>
      </c>
      <c r="E15" s="584" t="s">
        <v>31</v>
      </c>
      <c r="F15" s="585">
        <v>1388.24</v>
      </c>
      <c r="G15" s="586">
        <v>25.579999923706001</v>
      </c>
      <c r="H15" s="586">
        <v>27.110000610351499</v>
      </c>
      <c r="I15" s="586">
        <v>33.009998321533203</v>
      </c>
      <c r="J15" s="586">
        <v>10.3538218766511</v>
      </c>
      <c r="K15" s="586">
        <v>0.28116849999999999</v>
      </c>
      <c r="L15" s="586">
        <v>2.6478329655775399</v>
      </c>
      <c r="M15" s="586">
        <v>2.3736810567303901</v>
      </c>
      <c r="N15" s="587">
        <v>0.1678277</v>
      </c>
      <c r="O15" s="588">
        <v>2.38</v>
      </c>
    </row>
    <row r="16" spans="1:15">
      <c r="A16" s="1">
        <v>12</v>
      </c>
      <c r="B16" s="958"/>
      <c r="C16" s="1027"/>
      <c r="D16" s="584" t="s">
        <v>23</v>
      </c>
      <c r="E16" s="584" t="s">
        <v>32</v>
      </c>
      <c r="F16" s="585">
        <v>1388.7</v>
      </c>
      <c r="G16" s="586">
        <v>25.629999160766602</v>
      </c>
      <c r="H16" s="586">
        <v>26.559999465942301</v>
      </c>
      <c r="I16" s="586">
        <v>34.580001831054602</v>
      </c>
      <c r="J16" s="586">
        <v>5.82501041881582</v>
      </c>
      <c r="K16" s="586">
        <v>0.22437670000000001</v>
      </c>
      <c r="L16" s="586">
        <v>2.6837869413105699</v>
      </c>
      <c r="M16" s="586">
        <v>2.52745607236041</v>
      </c>
      <c r="N16" s="587">
        <v>0.1250597</v>
      </c>
      <c r="O16" s="588">
        <v>2.5299999999999998</v>
      </c>
    </row>
    <row r="17" spans="1:15">
      <c r="A17" s="1">
        <v>13</v>
      </c>
      <c r="B17" s="958"/>
      <c r="C17" s="1027"/>
      <c r="D17" s="584" t="s">
        <v>23</v>
      </c>
      <c r="E17" s="584" t="s">
        <v>33</v>
      </c>
      <c r="F17" s="585">
        <v>1389.06</v>
      </c>
      <c r="G17" s="586">
        <v>25.639999389648398</v>
      </c>
      <c r="H17" s="586">
        <v>27.309999465942301</v>
      </c>
      <c r="I17" s="586">
        <v>36.490001678466797</v>
      </c>
      <c r="J17" s="586">
        <v>3.24191679066774</v>
      </c>
      <c r="K17" s="586">
        <v>2.9801979999999999E-2</v>
      </c>
      <c r="L17" s="586">
        <v>2.6773258132664299</v>
      </c>
      <c r="M17" s="586">
        <v>2.5905291381852602</v>
      </c>
      <c r="N17" s="587">
        <v>1.381367E-2</v>
      </c>
      <c r="O17" s="588">
        <v>2.61</v>
      </c>
    </row>
    <row r="18" spans="1:15">
      <c r="A18" s="1">
        <v>14</v>
      </c>
      <c r="B18" s="958"/>
      <c r="C18" s="1027"/>
      <c r="D18" s="584" t="s">
        <v>23</v>
      </c>
      <c r="E18" s="584" t="s">
        <v>34</v>
      </c>
      <c r="F18" s="585">
        <v>1389.11</v>
      </c>
      <c r="G18" s="586">
        <v>25.7000007629394</v>
      </c>
      <c r="H18" s="586">
        <v>27.440000534057599</v>
      </c>
      <c r="I18" s="586">
        <v>35.939998626708899</v>
      </c>
      <c r="J18" s="586">
        <v>3.7445259603368002</v>
      </c>
      <c r="K18" s="586">
        <v>4.9892440000000003E-2</v>
      </c>
      <c r="L18" s="586">
        <v>2.6261863528674301</v>
      </c>
      <c r="M18" s="586">
        <v>2.5278481231174799</v>
      </c>
      <c r="N18" s="587">
        <v>2.439933E-2</v>
      </c>
      <c r="O18" s="588">
        <v>2.59</v>
      </c>
    </row>
    <row r="19" spans="1:15">
      <c r="A19" s="1">
        <v>15</v>
      </c>
      <c r="B19" s="958"/>
      <c r="C19" s="1027"/>
      <c r="D19" s="584" t="s">
        <v>23</v>
      </c>
      <c r="E19" s="584" t="s">
        <v>35</v>
      </c>
      <c r="F19" s="585">
        <v>1389.53</v>
      </c>
      <c r="G19" s="586">
        <v>25.7399997711181</v>
      </c>
      <c r="H19" s="586">
        <v>26.659999847412099</v>
      </c>
      <c r="I19" s="586">
        <v>32.599998474121001</v>
      </c>
      <c r="J19" s="586">
        <v>9.6679313288177298</v>
      </c>
      <c r="K19" s="586">
        <v>0.1879748</v>
      </c>
      <c r="L19" s="586">
        <v>2.6061715908501299</v>
      </c>
      <c r="M19" s="586">
        <v>2.3542087111355801</v>
      </c>
      <c r="N19" s="587">
        <v>0.1034206</v>
      </c>
      <c r="O19" s="588">
        <v>2.4</v>
      </c>
    </row>
    <row r="20" spans="1:15">
      <c r="A20" s="1">
        <v>16</v>
      </c>
      <c r="B20" s="958"/>
      <c r="C20" s="1027"/>
      <c r="D20" s="584" t="s">
        <v>23</v>
      </c>
      <c r="E20" s="584" t="s">
        <v>36</v>
      </c>
      <c r="F20" s="585">
        <v>1389.84</v>
      </c>
      <c r="G20" s="586">
        <v>25.610000610351499</v>
      </c>
      <c r="H20" s="586">
        <v>26.7299995422363</v>
      </c>
      <c r="I20" s="586">
        <v>32.869998931884702</v>
      </c>
      <c r="J20" s="586">
        <v>9.9984037080714305</v>
      </c>
      <c r="K20" s="586">
        <v>0.16886370000000001</v>
      </c>
      <c r="L20" s="586">
        <v>2.6572836352974898</v>
      </c>
      <c r="M20" s="586">
        <v>2.3915976897719302</v>
      </c>
      <c r="N20" s="587">
        <v>9.3497769999999994E-2</v>
      </c>
      <c r="O20" s="588">
        <v>2.4</v>
      </c>
    </row>
    <row r="21" spans="1:15">
      <c r="A21" s="1">
        <v>17</v>
      </c>
      <c r="B21" s="958"/>
      <c r="C21" s="1027"/>
      <c r="D21" s="584" t="s">
        <v>23</v>
      </c>
      <c r="E21" s="584" t="s">
        <v>37</v>
      </c>
      <c r="F21" s="585">
        <v>1390.05</v>
      </c>
      <c r="G21" s="586">
        <v>25.549999237060501</v>
      </c>
      <c r="H21" s="586">
        <v>26.899999618530199</v>
      </c>
      <c r="I21" s="586">
        <v>33.389999389648402</v>
      </c>
      <c r="J21" s="586">
        <v>9.4595382433634292</v>
      </c>
      <c r="K21" s="586">
        <v>0.14554800000000001</v>
      </c>
      <c r="L21" s="586">
        <v>2.67881321883866</v>
      </c>
      <c r="M21" s="586">
        <v>2.4254098579343402</v>
      </c>
      <c r="N21" s="587">
        <v>8.016972E-2</v>
      </c>
      <c r="O21" s="588">
        <v>2.42</v>
      </c>
    </row>
    <row r="22" spans="1:15">
      <c r="A22" s="1">
        <v>18</v>
      </c>
      <c r="B22" s="958"/>
      <c r="C22" s="1027"/>
      <c r="D22" s="584" t="s">
        <v>23</v>
      </c>
      <c r="E22" s="584" t="s">
        <v>38</v>
      </c>
      <c r="F22" s="585">
        <v>1390.32</v>
      </c>
      <c r="G22" s="586">
        <v>25.620000839233398</v>
      </c>
      <c r="H22" s="586">
        <v>27.209999084472599</v>
      </c>
      <c r="I22" s="586">
        <v>35.840000152587798</v>
      </c>
      <c r="J22" s="586">
        <v>4.1837977654328702</v>
      </c>
      <c r="K22" s="586">
        <v>0.18050450000000001</v>
      </c>
      <c r="L22" s="586">
        <v>2.66996796622337</v>
      </c>
      <c r="M22" s="586">
        <v>2.55826190611474</v>
      </c>
      <c r="N22" s="587">
        <v>9.7783090000000003E-2</v>
      </c>
      <c r="O22" s="588">
        <v>2.57</v>
      </c>
    </row>
    <row r="23" spans="1:15">
      <c r="A23" s="1">
        <v>19</v>
      </c>
      <c r="B23" s="958"/>
      <c r="C23" s="1027"/>
      <c r="D23" s="584" t="s">
        <v>23</v>
      </c>
      <c r="E23" s="584" t="s">
        <v>39</v>
      </c>
      <c r="F23" s="585">
        <v>1390.51</v>
      </c>
      <c r="G23" s="586">
        <v>25.569999694824201</v>
      </c>
      <c r="H23" s="586">
        <v>27.149999618530199</v>
      </c>
      <c r="I23" s="586">
        <v>32.930000305175703</v>
      </c>
      <c r="J23" s="586">
        <v>10.9289549234761</v>
      </c>
      <c r="K23" s="586">
        <v>0.19985269999999999</v>
      </c>
      <c r="L23" s="586">
        <v>2.6566256457795001</v>
      </c>
      <c r="M23" s="586">
        <v>2.3662842264667501</v>
      </c>
      <c r="N23" s="587">
        <v>0.1182396</v>
      </c>
      <c r="O23" s="588">
        <v>2.37</v>
      </c>
    </row>
    <row r="24" spans="1:15">
      <c r="A24" s="1">
        <v>20</v>
      </c>
      <c r="B24" s="958"/>
      <c r="C24" s="1027"/>
      <c r="D24" s="584" t="s">
        <v>23</v>
      </c>
      <c r="E24" s="584" t="s">
        <v>40</v>
      </c>
      <c r="F24" s="585">
        <v>1390.85</v>
      </c>
      <c r="G24" s="586">
        <v>25.569999694824201</v>
      </c>
      <c r="H24" s="586">
        <v>26.530000686645501</v>
      </c>
      <c r="I24" s="586">
        <v>32.700000762939403</v>
      </c>
      <c r="J24" s="586">
        <v>9.5663424545495008</v>
      </c>
      <c r="K24" s="586">
        <v>0.1291081</v>
      </c>
      <c r="L24" s="586">
        <v>2.6590269152192798</v>
      </c>
      <c r="M24" s="586">
        <v>2.4046552945507602</v>
      </c>
      <c r="N24" s="587">
        <v>6.9534579999999999E-2</v>
      </c>
      <c r="O24" s="588">
        <v>2.41</v>
      </c>
    </row>
    <row r="25" spans="1:15">
      <c r="A25" s="1">
        <v>21</v>
      </c>
      <c r="B25" s="958"/>
      <c r="C25" s="1027"/>
      <c r="D25" s="584" t="s">
        <v>23</v>
      </c>
      <c r="E25" s="584" t="s">
        <v>41</v>
      </c>
      <c r="F25" s="585">
        <v>1391.02</v>
      </c>
      <c r="G25" s="586">
        <v>25.75</v>
      </c>
      <c r="H25" s="586">
        <v>26.030000686645501</v>
      </c>
      <c r="I25" s="586">
        <v>31.639999389648398</v>
      </c>
      <c r="J25" s="586">
        <v>10.756559760014399</v>
      </c>
      <c r="K25" s="586">
        <v>0.19894829999999999</v>
      </c>
      <c r="L25" s="586">
        <v>2.6202249517756702</v>
      </c>
      <c r="M25" s="586">
        <v>2.3383788889911101</v>
      </c>
      <c r="N25" s="587">
        <v>0.1089099</v>
      </c>
      <c r="O25" s="588">
        <v>2.37</v>
      </c>
    </row>
    <row r="26" spans="1:15">
      <c r="A26" s="1">
        <v>22</v>
      </c>
      <c r="B26" s="958"/>
      <c r="C26" s="1027"/>
      <c r="D26" s="584" t="s">
        <v>23</v>
      </c>
      <c r="E26" s="584" t="s">
        <v>42</v>
      </c>
      <c r="F26" s="585">
        <v>1391.22</v>
      </c>
      <c r="G26" s="586">
        <v>25.590000152587798</v>
      </c>
      <c r="H26" s="586">
        <v>27.7199993133544</v>
      </c>
      <c r="I26" s="586">
        <v>33.919998168945298</v>
      </c>
      <c r="J26" s="586">
        <v>10.1124921391112</v>
      </c>
      <c r="K26" s="586">
        <v>0.24893480000000001</v>
      </c>
      <c r="L26" s="586">
        <v>2.6517322801611498</v>
      </c>
      <c r="M26" s="586">
        <v>2.3835760617795798</v>
      </c>
      <c r="N26" s="587">
        <v>0.14512630000000001</v>
      </c>
      <c r="O26" s="588">
        <v>2.39</v>
      </c>
    </row>
    <row r="27" spans="1:15">
      <c r="A27" s="1">
        <v>23</v>
      </c>
      <c r="B27" s="958"/>
      <c r="C27" s="1027"/>
      <c r="D27" s="584" t="s">
        <v>23</v>
      </c>
      <c r="E27" s="584" t="s">
        <v>43</v>
      </c>
      <c r="F27" s="585">
        <v>1391.79</v>
      </c>
      <c r="G27" s="586">
        <v>25.590000152587798</v>
      </c>
      <c r="H27" s="586">
        <v>27.7199993133544</v>
      </c>
      <c r="I27" s="586">
        <v>33.930000305175703</v>
      </c>
      <c r="J27" s="586">
        <v>9.5422169137487103</v>
      </c>
      <c r="K27" s="586">
        <v>0.19484779999999999</v>
      </c>
      <c r="L27" s="586">
        <v>2.6357711014706999</v>
      </c>
      <c r="M27" s="586">
        <v>2.3842601056184698</v>
      </c>
      <c r="N27" s="587">
        <v>0.1098201</v>
      </c>
      <c r="O27" s="588">
        <v>2.39</v>
      </c>
    </row>
    <row r="28" spans="1:15">
      <c r="A28" s="1">
        <v>24</v>
      </c>
      <c r="B28" s="958"/>
      <c r="C28" s="1027"/>
      <c r="D28" s="584" t="s">
        <v>23</v>
      </c>
      <c r="E28" s="584" t="s">
        <v>44</v>
      </c>
      <c r="F28" s="585">
        <v>1392.08</v>
      </c>
      <c r="G28" s="586">
        <v>25.579999923706001</v>
      </c>
      <c r="H28" s="586">
        <v>26.840000152587798</v>
      </c>
      <c r="I28" s="586">
        <v>33.130001068115199</v>
      </c>
      <c r="J28" s="586">
        <v>9.6660434982927494</v>
      </c>
      <c r="K28" s="586">
        <v>0.18111530000000001</v>
      </c>
      <c r="L28" s="586">
        <v>2.66373743592181</v>
      </c>
      <c r="M28" s="586">
        <v>2.4062594166853</v>
      </c>
      <c r="N28" s="587">
        <v>0.10140299999999999</v>
      </c>
      <c r="O28" s="588">
        <v>2.42</v>
      </c>
    </row>
    <row r="29" spans="1:15">
      <c r="A29" s="1">
        <v>25</v>
      </c>
      <c r="B29" s="958"/>
      <c r="C29" s="1027"/>
      <c r="D29" s="584" t="s">
        <v>23</v>
      </c>
      <c r="E29" s="584" t="s">
        <v>45</v>
      </c>
      <c r="F29" s="585">
        <v>1392.39</v>
      </c>
      <c r="G29" s="586">
        <v>25.7299995422363</v>
      </c>
      <c r="H29" s="586">
        <v>27.840000152587798</v>
      </c>
      <c r="I29" s="586">
        <v>33.029998779296797</v>
      </c>
      <c r="J29" s="586">
        <v>8.0586083263023696</v>
      </c>
      <c r="K29" s="586">
        <v>0.1297314</v>
      </c>
      <c r="L29" s="586">
        <v>2.4861450635370099</v>
      </c>
      <c r="M29" s="586">
        <v>2.2857963704428599</v>
      </c>
      <c r="N29" s="587">
        <v>6.8142259999999996E-2</v>
      </c>
      <c r="O29" s="588">
        <v>2.4500000000000002</v>
      </c>
    </row>
    <row r="30" spans="1:15">
      <c r="A30" s="1">
        <v>26</v>
      </c>
      <c r="B30" s="958"/>
      <c r="C30" s="1027"/>
      <c r="D30" s="584" t="s">
        <v>23</v>
      </c>
      <c r="E30" s="584" t="s">
        <v>46</v>
      </c>
      <c r="F30" s="585">
        <v>1392.81</v>
      </c>
      <c r="G30" s="586">
        <v>25.569999694824201</v>
      </c>
      <c r="H30" s="586">
        <v>25.829999923706001</v>
      </c>
      <c r="I30" s="586">
        <v>33.349998474121001</v>
      </c>
      <c r="J30" s="586">
        <v>5.6934282978142701</v>
      </c>
      <c r="K30" s="586">
        <v>0.31254330000000002</v>
      </c>
      <c r="L30" s="586">
        <v>2.6702009933484399</v>
      </c>
      <c r="M30" s="586">
        <v>2.51817501438462</v>
      </c>
      <c r="N30" s="587">
        <v>0.19790869999999999</v>
      </c>
      <c r="O30" s="588">
        <v>2.54</v>
      </c>
    </row>
    <row r="31" spans="1:15">
      <c r="A31" s="1">
        <v>27</v>
      </c>
      <c r="B31" s="958"/>
      <c r="C31" s="1027"/>
      <c r="D31" s="584" t="s">
        <v>23</v>
      </c>
      <c r="E31" s="584" t="s">
        <v>47</v>
      </c>
      <c r="F31" s="585">
        <v>1392.95</v>
      </c>
      <c r="G31" s="586">
        <v>25.610000610351499</v>
      </c>
      <c r="H31" s="586">
        <v>28.409999847412099</v>
      </c>
      <c r="I31" s="586">
        <v>36.909999847412102</v>
      </c>
      <c r="J31" s="586">
        <v>5.3600513423243896</v>
      </c>
      <c r="K31" s="586">
        <v>0.33357959999999998</v>
      </c>
      <c r="L31" s="586">
        <v>2.6689089307990601</v>
      </c>
      <c r="M31" s="586">
        <v>2.5258540418283499</v>
      </c>
      <c r="N31" s="587">
        <v>0.19765769999999999</v>
      </c>
      <c r="O31" s="588">
        <v>2.5499999999999998</v>
      </c>
    </row>
    <row r="32" spans="1:15">
      <c r="A32" s="1">
        <v>28</v>
      </c>
      <c r="B32" s="958"/>
      <c r="C32" s="1027"/>
      <c r="D32" s="584" t="s">
        <v>23</v>
      </c>
      <c r="E32" s="584" t="s">
        <v>48</v>
      </c>
      <c r="F32" s="585">
        <v>1393.13</v>
      </c>
      <c r="G32" s="586">
        <v>25.649999618530199</v>
      </c>
      <c r="H32" s="586">
        <v>26.770000457763601</v>
      </c>
      <c r="I32" s="586">
        <v>34.659999847412102</v>
      </c>
      <c r="J32" s="586">
        <v>5.8611374938451899</v>
      </c>
      <c r="K32" s="586">
        <v>0.10947229999999999</v>
      </c>
      <c r="L32" s="586">
        <v>2.6657687776832799</v>
      </c>
      <c r="M32" s="586">
        <v>2.50952440435527</v>
      </c>
      <c r="N32" s="587">
        <v>6.134792E-2</v>
      </c>
      <c r="O32" s="588">
        <v>2.54</v>
      </c>
    </row>
    <row r="33" spans="1:15">
      <c r="A33" s="1">
        <v>29</v>
      </c>
      <c r="B33" s="958"/>
      <c r="C33" s="1027"/>
      <c r="D33" s="584" t="s">
        <v>23</v>
      </c>
      <c r="E33" s="584" t="s">
        <v>49</v>
      </c>
      <c r="F33" s="585">
        <v>1393.41</v>
      </c>
      <c r="G33" s="586">
        <v>25.809999465942301</v>
      </c>
      <c r="H33" s="586">
        <v>26.290000915527301</v>
      </c>
      <c r="I33" s="586">
        <v>34.25</v>
      </c>
      <c r="J33" s="586">
        <v>4.6608782522677199</v>
      </c>
      <c r="K33" s="586">
        <v>0.48254540000000001</v>
      </c>
      <c r="L33" s="586">
        <v>2.6153299676852999</v>
      </c>
      <c r="M33" s="586">
        <v>2.4934326219964098</v>
      </c>
      <c r="N33" s="587">
        <v>0.33936260000000001</v>
      </c>
      <c r="O33" s="588">
        <v>2.57</v>
      </c>
    </row>
    <row r="34" spans="1:15">
      <c r="A34" s="1">
        <v>30</v>
      </c>
      <c r="B34" s="958"/>
      <c r="C34" s="1027"/>
      <c r="D34" s="584" t="s">
        <v>23</v>
      </c>
      <c r="E34" s="584" t="s">
        <v>50</v>
      </c>
      <c r="F34" s="585">
        <v>1393.56</v>
      </c>
      <c r="G34" s="586">
        <v>25.610000610351499</v>
      </c>
      <c r="H34" s="586">
        <v>28.600000381469702</v>
      </c>
      <c r="I34" s="586">
        <v>37.099998474121001</v>
      </c>
      <c r="J34" s="586">
        <v>5.3705415127691998</v>
      </c>
      <c r="K34" s="586">
        <v>0.47422229999999999</v>
      </c>
      <c r="L34" s="586">
        <v>2.6651253277919</v>
      </c>
      <c r="M34" s="586">
        <v>2.52199366569551</v>
      </c>
      <c r="N34" s="587">
        <v>0.34526770000000001</v>
      </c>
      <c r="O34" s="588">
        <v>2.54</v>
      </c>
    </row>
    <row r="35" spans="1:15">
      <c r="A35" s="1">
        <v>31</v>
      </c>
      <c r="B35" s="958"/>
      <c r="C35" s="1027"/>
      <c r="D35" s="584" t="s">
        <v>23</v>
      </c>
      <c r="E35" s="584" t="s">
        <v>51</v>
      </c>
      <c r="F35" s="585">
        <v>1394.13</v>
      </c>
      <c r="G35" s="586">
        <v>25.590000152587798</v>
      </c>
      <c r="H35" s="586">
        <v>27.209999084472599</v>
      </c>
      <c r="I35" s="586">
        <v>35.009998321533203</v>
      </c>
      <c r="J35" s="586">
        <v>6.1545655481715897</v>
      </c>
      <c r="K35" s="586">
        <v>0.10205939999999999</v>
      </c>
      <c r="L35" s="586">
        <v>2.67000611948913</v>
      </c>
      <c r="M35" s="586">
        <v>2.5056788427249801</v>
      </c>
      <c r="N35" s="587">
        <v>5.68088E-2</v>
      </c>
      <c r="O35" s="588">
        <v>2.5299999999999998</v>
      </c>
    </row>
    <row r="36" spans="1:15">
      <c r="A36" s="1">
        <v>32</v>
      </c>
      <c r="B36" s="958"/>
      <c r="C36" s="1027"/>
      <c r="D36" s="584" t="s">
        <v>23</v>
      </c>
      <c r="E36" s="584" t="s">
        <v>52</v>
      </c>
      <c r="F36" s="585">
        <v>1394.37</v>
      </c>
      <c r="G36" s="586">
        <v>25.7000007629394</v>
      </c>
      <c r="H36" s="586">
        <v>28.059999465942301</v>
      </c>
      <c r="I36" s="586">
        <v>34.419998168945298</v>
      </c>
      <c r="J36" s="586">
        <v>10.0845394558031</v>
      </c>
      <c r="K36" s="586">
        <v>0.20385049999999999</v>
      </c>
      <c r="L36" s="586">
        <v>2.6346894614231702</v>
      </c>
      <c r="M36" s="586">
        <v>2.3689931631480601</v>
      </c>
      <c r="N36" s="587">
        <v>0.1177179</v>
      </c>
      <c r="O36" s="588">
        <v>2.42</v>
      </c>
    </row>
    <row r="37" spans="1:15">
      <c r="A37" s="1">
        <v>33</v>
      </c>
      <c r="B37" s="958"/>
      <c r="C37" s="1027"/>
      <c r="D37" s="584" t="s">
        <v>23</v>
      </c>
      <c r="E37" s="584" t="s">
        <v>53</v>
      </c>
      <c r="F37" s="585">
        <v>1394.93</v>
      </c>
      <c r="G37" s="586">
        <v>25.920000076293899</v>
      </c>
      <c r="H37" s="586">
        <v>27.25</v>
      </c>
      <c r="I37" s="586">
        <v>35.209999084472599</v>
      </c>
      <c r="J37" s="586">
        <v>4.3486378397867202</v>
      </c>
      <c r="K37" s="586">
        <v>0.16380120000000001</v>
      </c>
      <c r="L37" s="586">
        <v>2.56340014852612</v>
      </c>
      <c r="M37" s="586">
        <v>2.4519271596821701</v>
      </c>
      <c r="N37" s="587">
        <v>8.4817760000000006E-2</v>
      </c>
      <c r="O37" s="588">
        <v>2.54</v>
      </c>
    </row>
    <row r="38" spans="1:15">
      <c r="A38" s="1">
        <v>34</v>
      </c>
      <c r="B38" s="958"/>
      <c r="C38" s="1028"/>
      <c r="D38" s="584" t="s">
        <v>23</v>
      </c>
      <c r="E38" s="584" t="s">
        <v>54</v>
      </c>
      <c r="F38" s="585">
        <v>1395.17</v>
      </c>
      <c r="G38" s="586">
        <v>25.659999847412099</v>
      </c>
      <c r="H38" s="586">
        <v>27.9899997711181</v>
      </c>
      <c r="I38" s="586">
        <v>34.4799995422363</v>
      </c>
      <c r="J38" s="586">
        <v>9.1286571515609793</v>
      </c>
      <c r="K38" s="586">
        <v>0.1831247</v>
      </c>
      <c r="L38" s="586">
        <v>2.6261712646915298</v>
      </c>
      <c r="M38" s="586">
        <v>2.3864370937250299</v>
      </c>
      <c r="N38" s="587">
        <v>0.1071153</v>
      </c>
      <c r="O38" s="588">
        <v>2.42</v>
      </c>
    </row>
    <row r="39" spans="1:15">
      <c r="A39" s="1">
        <v>35</v>
      </c>
      <c r="B39" s="958"/>
      <c r="C39" s="964" t="s">
        <v>237</v>
      </c>
      <c r="D39" s="401" t="s">
        <v>23</v>
      </c>
      <c r="E39" s="401" t="s">
        <v>56</v>
      </c>
      <c r="F39" s="402">
        <v>1854.68</v>
      </c>
      <c r="G39" s="403">
        <v>25.4899997711181</v>
      </c>
      <c r="H39" s="403">
        <v>26.329999923706001</v>
      </c>
      <c r="I39" s="403">
        <v>32.610000610351499</v>
      </c>
      <c r="J39" s="403">
        <v>10.1975826495809</v>
      </c>
      <c r="K39" s="403">
        <v>0.1097712</v>
      </c>
      <c r="L39" s="403">
        <v>2.707568659638</v>
      </c>
      <c r="M39" s="403">
        <v>2.4314621077772598</v>
      </c>
      <c r="N39" s="404">
        <v>5.4181220000000002E-2</v>
      </c>
      <c r="O39" s="589">
        <v>2.42</v>
      </c>
    </row>
    <row r="40" spans="1:15">
      <c r="A40" s="1">
        <v>36</v>
      </c>
      <c r="B40" s="958"/>
      <c r="C40" s="958"/>
      <c r="D40" s="401" t="s">
        <v>23</v>
      </c>
      <c r="E40" s="401" t="s">
        <v>57</v>
      </c>
      <c r="F40" s="402">
        <v>1854.97</v>
      </c>
      <c r="G40" s="403">
        <v>25.559999465942301</v>
      </c>
      <c r="H40" s="403">
        <v>27.389999389648398</v>
      </c>
      <c r="I40" s="403">
        <v>36.830001831054602</v>
      </c>
      <c r="J40" s="403">
        <v>3.9144455776196199</v>
      </c>
      <c r="K40" s="403">
        <v>3.6250150000000002E-2</v>
      </c>
      <c r="L40" s="403">
        <v>2.73067084687289</v>
      </c>
      <c r="M40" s="403">
        <v>2.6237802226681302</v>
      </c>
      <c r="N40" s="404">
        <v>1.9736670000000001E-2</v>
      </c>
      <c r="O40" s="589">
        <v>2.62</v>
      </c>
    </row>
    <row r="41" spans="1:15">
      <c r="A41" s="1">
        <v>37</v>
      </c>
      <c r="B41" s="958"/>
      <c r="C41" s="958"/>
      <c r="D41" s="401" t="s">
        <v>23</v>
      </c>
      <c r="E41" s="401" t="s">
        <v>58</v>
      </c>
      <c r="F41" s="402">
        <v>1855.34</v>
      </c>
      <c r="G41" s="403">
        <v>25.659999847412099</v>
      </c>
      <c r="H41" s="403">
        <v>27.420000076293899</v>
      </c>
      <c r="I41" s="403">
        <v>33.029998779296797</v>
      </c>
      <c r="J41" s="403">
        <v>12.7739139239893</v>
      </c>
      <c r="K41" s="403">
        <v>0.26271499999999998</v>
      </c>
      <c r="L41" s="403">
        <v>2.6752663882580601</v>
      </c>
      <c r="M41" s="403">
        <v>2.3335301625845499</v>
      </c>
      <c r="N41" s="404">
        <v>0.14724499999999999</v>
      </c>
      <c r="O41" s="589">
        <v>2.34</v>
      </c>
    </row>
    <row r="42" spans="1:15">
      <c r="A42" s="1">
        <v>38</v>
      </c>
      <c r="B42" s="958"/>
      <c r="C42" s="958"/>
      <c r="D42" s="401" t="s">
        <v>23</v>
      </c>
      <c r="E42" s="401" t="s">
        <v>59</v>
      </c>
      <c r="F42" s="402">
        <v>1855.5</v>
      </c>
      <c r="G42" s="403">
        <v>25.610000610351499</v>
      </c>
      <c r="H42" s="403">
        <v>26.860000610351499</v>
      </c>
      <c r="I42" s="403">
        <v>32.069999694824197</v>
      </c>
      <c r="J42" s="403">
        <v>12.8677572691939</v>
      </c>
      <c r="K42" s="403">
        <v>0.36477199999999999</v>
      </c>
      <c r="L42" s="403">
        <v>2.66488712246634</v>
      </c>
      <c r="M42" s="403">
        <v>2.32197591604936</v>
      </c>
      <c r="N42" s="404">
        <v>0.22090650000000001</v>
      </c>
      <c r="O42" s="589">
        <v>2.34</v>
      </c>
    </row>
    <row r="43" spans="1:15">
      <c r="A43" s="1">
        <v>39</v>
      </c>
      <c r="B43" s="958"/>
      <c r="C43" s="958"/>
      <c r="D43" s="401" t="s">
        <v>23</v>
      </c>
      <c r="E43" s="401" t="s">
        <v>60</v>
      </c>
      <c r="F43" s="402">
        <v>1855.68</v>
      </c>
      <c r="G43" s="403">
        <v>25.7000007629394</v>
      </c>
      <c r="H43" s="403">
        <v>26.829999923706001</v>
      </c>
      <c r="I43" s="403">
        <v>32.470001220703097</v>
      </c>
      <c r="J43" s="403">
        <v>11.6471805644585</v>
      </c>
      <c r="K43" s="403">
        <v>0.2327129</v>
      </c>
      <c r="L43" s="403">
        <v>2.6453077566532999</v>
      </c>
      <c r="M43" s="403">
        <v>2.3372039857502598</v>
      </c>
      <c r="N43" s="404">
        <v>0.13828009999999999</v>
      </c>
      <c r="O43" s="589">
        <v>2.38</v>
      </c>
    </row>
    <row r="44" spans="1:15">
      <c r="A44" s="1">
        <v>40</v>
      </c>
      <c r="B44" s="958"/>
      <c r="C44" s="958"/>
      <c r="D44" s="401" t="s">
        <v>23</v>
      </c>
      <c r="E44" s="401" t="s">
        <v>61</v>
      </c>
      <c r="F44" s="402">
        <v>1856.03</v>
      </c>
      <c r="G44" s="403">
        <v>25.520000457763601</v>
      </c>
      <c r="H44" s="403">
        <v>27.620000839233398</v>
      </c>
      <c r="I44" s="403">
        <v>32.119998931884702</v>
      </c>
      <c r="J44" s="403">
        <v>14.9095919371753</v>
      </c>
      <c r="K44" s="403">
        <v>0.43152679999999999</v>
      </c>
      <c r="L44" s="403">
        <v>2.6763789975520398</v>
      </c>
      <c r="M44" s="403">
        <v>2.27734181032476</v>
      </c>
      <c r="N44" s="404">
        <v>0.26300040000000002</v>
      </c>
      <c r="O44" s="589">
        <v>2.2799999999999998</v>
      </c>
    </row>
    <row r="45" spans="1:15">
      <c r="A45" s="1">
        <v>41</v>
      </c>
      <c r="B45" s="958"/>
      <c r="C45" s="958"/>
      <c r="D45" s="401" t="s">
        <v>23</v>
      </c>
      <c r="E45" s="401" t="s">
        <v>62</v>
      </c>
      <c r="F45" s="402">
        <v>1856.26</v>
      </c>
      <c r="G45" s="403">
        <v>25.530000686645501</v>
      </c>
      <c r="H45" s="403">
        <v>27.120000839233398</v>
      </c>
      <c r="I45" s="403">
        <v>31.889999389648398</v>
      </c>
      <c r="J45" s="403">
        <v>14.0116010892578</v>
      </c>
      <c r="K45" s="403">
        <v>0.39127489999999998</v>
      </c>
      <c r="L45" s="403">
        <v>2.6759834108330498</v>
      </c>
      <c r="M45" s="403">
        <v>2.3010352900924098</v>
      </c>
      <c r="N45" s="404">
        <v>0.23552419999999999</v>
      </c>
      <c r="O45" s="589">
        <v>2.2999999999999998</v>
      </c>
    </row>
    <row r="46" spans="1:15">
      <c r="A46" s="1">
        <v>42</v>
      </c>
      <c r="B46" s="958"/>
      <c r="C46" s="958"/>
      <c r="D46" s="401" t="s">
        <v>23</v>
      </c>
      <c r="E46" s="401" t="s">
        <v>63</v>
      </c>
      <c r="F46" s="402">
        <v>1856.68</v>
      </c>
      <c r="G46" s="403">
        <v>25.530000686645501</v>
      </c>
      <c r="H46" s="403">
        <v>26.639999389648398</v>
      </c>
      <c r="I46" s="403">
        <v>30.889999389648398</v>
      </c>
      <c r="J46" s="403">
        <v>15.015555591869299</v>
      </c>
      <c r="K46" s="403">
        <v>0.56620910000000002</v>
      </c>
      <c r="L46" s="403">
        <v>2.6697926933623299</v>
      </c>
      <c r="M46" s="403">
        <v>2.26890848730284</v>
      </c>
      <c r="N46" s="404">
        <v>0.34995670000000001</v>
      </c>
      <c r="O46" s="589">
        <v>2.27</v>
      </c>
    </row>
    <row r="47" spans="1:15">
      <c r="A47" s="1">
        <v>43</v>
      </c>
      <c r="B47" s="958"/>
      <c r="C47" s="958"/>
      <c r="D47" s="401" t="s">
        <v>23</v>
      </c>
      <c r="E47" s="401" t="s">
        <v>64</v>
      </c>
      <c r="F47" s="402">
        <v>2056.58</v>
      </c>
      <c r="G47" s="403">
        <v>25.590000152587798</v>
      </c>
      <c r="H47" s="403">
        <v>27.9699993133544</v>
      </c>
      <c r="I47" s="403">
        <v>35.2299995422363</v>
      </c>
      <c r="J47" s="403">
        <v>8.1248503369224103</v>
      </c>
      <c r="K47" s="403">
        <v>0.36284899999999998</v>
      </c>
      <c r="L47" s="403">
        <v>2.67030602555664</v>
      </c>
      <c r="M47" s="403">
        <v>2.4533476574423498</v>
      </c>
      <c r="N47" s="404">
        <v>0.2254642</v>
      </c>
      <c r="O47" s="589">
        <v>2.4500000000000002</v>
      </c>
    </row>
    <row r="48" spans="1:15">
      <c r="A48" s="1">
        <v>44</v>
      </c>
      <c r="B48" s="958"/>
      <c r="C48" s="958"/>
      <c r="D48" s="401" t="s">
        <v>23</v>
      </c>
      <c r="E48" s="401" t="s">
        <v>65</v>
      </c>
      <c r="F48" s="402">
        <v>2056.8000000000002</v>
      </c>
      <c r="G48" s="403">
        <v>25.639999389648398</v>
      </c>
      <c r="H48" s="403">
        <v>27.850000381469702</v>
      </c>
      <c r="I48" s="403">
        <v>34.220001220703097</v>
      </c>
      <c r="J48" s="403">
        <v>9.6936292824578398</v>
      </c>
      <c r="K48" s="403">
        <v>0.44625880000000001</v>
      </c>
      <c r="L48" s="403">
        <v>2.6400077422980401</v>
      </c>
      <c r="M48" s="403">
        <v>2.3840951787314801</v>
      </c>
      <c r="N48" s="404">
        <v>0.2926684</v>
      </c>
      <c r="O48" s="589">
        <v>2.4</v>
      </c>
    </row>
    <row r="49" spans="1:15">
      <c r="A49" s="1">
        <v>45</v>
      </c>
      <c r="B49" s="958"/>
      <c r="C49" s="958"/>
      <c r="D49" s="401" t="s">
        <v>23</v>
      </c>
      <c r="E49" s="401" t="s">
        <v>66</v>
      </c>
      <c r="F49" s="402">
        <v>2057.15</v>
      </c>
      <c r="G49" s="403">
        <v>25.610000610351499</v>
      </c>
      <c r="H49" s="403">
        <v>26.9799995422363</v>
      </c>
      <c r="I49" s="403">
        <v>32.830001831054602</v>
      </c>
      <c r="J49" s="403">
        <v>10.762557781578399</v>
      </c>
      <c r="K49" s="403">
        <v>0.39740560000000003</v>
      </c>
      <c r="L49" s="403">
        <v>2.6519768091981</v>
      </c>
      <c r="M49" s="403">
        <v>2.3665562727540901</v>
      </c>
      <c r="N49" s="404">
        <v>0.24385270000000001</v>
      </c>
      <c r="O49" s="589">
        <v>2.38</v>
      </c>
    </row>
    <row r="50" spans="1:15">
      <c r="A50" s="1">
        <v>46</v>
      </c>
      <c r="B50" s="958"/>
      <c r="C50" s="958"/>
      <c r="D50" s="401" t="s">
        <v>23</v>
      </c>
      <c r="E50" s="401" t="s">
        <v>67</v>
      </c>
      <c r="F50" s="402">
        <v>2057.41</v>
      </c>
      <c r="G50" s="403">
        <v>25.670000076293899</v>
      </c>
      <c r="H50" s="403">
        <v>27.340000152587798</v>
      </c>
      <c r="I50" s="403">
        <v>33.340000152587798</v>
      </c>
      <c r="J50" s="403">
        <v>10.447528537001901</v>
      </c>
      <c r="K50" s="403">
        <v>0.43769599999999997</v>
      </c>
      <c r="L50" s="403">
        <v>2.6359991960179499</v>
      </c>
      <c r="M50" s="403">
        <v>2.3606024277788298</v>
      </c>
      <c r="N50" s="404">
        <v>0.27450540000000001</v>
      </c>
      <c r="O50" s="589">
        <v>2.39</v>
      </c>
    </row>
    <row r="51" spans="1:15">
      <c r="A51" s="1">
        <v>47</v>
      </c>
      <c r="B51" s="958"/>
      <c r="C51" s="958"/>
      <c r="D51" s="401" t="s">
        <v>23</v>
      </c>
      <c r="E51" s="401" t="s">
        <v>68</v>
      </c>
      <c r="F51" s="402">
        <v>2057.54</v>
      </c>
      <c r="G51" s="403">
        <v>25.620000839233398</v>
      </c>
      <c r="H51" s="403">
        <v>27.7000007629394</v>
      </c>
      <c r="I51" s="403">
        <v>32.909999847412102</v>
      </c>
      <c r="J51" s="403">
        <v>12.6848715895177</v>
      </c>
      <c r="K51" s="403">
        <v>0.64160470000000003</v>
      </c>
      <c r="L51" s="403">
        <v>2.6441583737669898</v>
      </c>
      <c r="M51" s="403">
        <v>2.3087502794311598</v>
      </c>
      <c r="N51" s="404">
        <v>0.41316829999999999</v>
      </c>
      <c r="O51" s="589">
        <v>2.31</v>
      </c>
    </row>
    <row r="52" spans="1:15">
      <c r="A52" s="1">
        <v>48</v>
      </c>
      <c r="B52" s="958"/>
      <c r="C52" s="958"/>
      <c r="D52" s="401" t="s">
        <v>23</v>
      </c>
      <c r="E52" s="401" t="s">
        <v>69</v>
      </c>
      <c r="F52" s="402">
        <v>2057.9499999999998</v>
      </c>
      <c r="G52" s="403">
        <v>25.610000610351499</v>
      </c>
      <c r="H52" s="403">
        <v>26.100000381469702</v>
      </c>
      <c r="I52" s="403">
        <v>30.299999237060501</v>
      </c>
      <c r="J52" s="403">
        <v>14.8213003312976</v>
      </c>
      <c r="K52" s="403">
        <v>0.69535170000000002</v>
      </c>
      <c r="L52" s="403">
        <v>2.65028128416846</v>
      </c>
      <c r="M52" s="403">
        <v>2.2574751354176801</v>
      </c>
      <c r="N52" s="404">
        <v>0.43946459999999998</v>
      </c>
      <c r="O52" s="589">
        <v>2.27</v>
      </c>
    </row>
    <row r="53" spans="1:15">
      <c r="A53" s="1">
        <v>49</v>
      </c>
      <c r="B53" s="958"/>
      <c r="C53" s="958"/>
      <c r="D53" s="401" t="s">
        <v>23</v>
      </c>
      <c r="E53" s="401" t="s">
        <v>70</v>
      </c>
      <c r="F53" s="402">
        <v>2058.21</v>
      </c>
      <c r="G53" s="403">
        <v>25.659999847412099</v>
      </c>
      <c r="H53" s="403">
        <v>26.7000007629394</v>
      </c>
      <c r="I53" s="403">
        <v>31.0100002288818</v>
      </c>
      <c r="J53" s="403">
        <v>14.6615202745998</v>
      </c>
      <c r="K53" s="403">
        <v>2.6926909999999999</v>
      </c>
      <c r="L53" s="403">
        <v>2.6361885461713102</v>
      </c>
      <c r="M53" s="403">
        <v>2.2496832279977199</v>
      </c>
      <c r="N53" s="404">
        <v>2.1458149999999998</v>
      </c>
      <c r="O53" s="589">
        <v>2.27</v>
      </c>
    </row>
    <row r="54" spans="1:15">
      <c r="A54" s="1">
        <v>50</v>
      </c>
      <c r="B54" s="958"/>
      <c r="C54" s="958"/>
      <c r="D54" s="401" t="s">
        <v>23</v>
      </c>
      <c r="E54" s="401" t="s">
        <v>71</v>
      </c>
      <c r="F54" s="402">
        <v>2058.36</v>
      </c>
      <c r="G54" s="403">
        <v>25.620000839233398</v>
      </c>
      <c r="H54" s="403">
        <v>26.629999160766602</v>
      </c>
      <c r="I54" s="403">
        <v>30.549999237060501</v>
      </c>
      <c r="J54" s="403">
        <v>15.1915112318597</v>
      </c>
      <c r="K54" s="403">
        <v>1.3335109999999999</v>
      </c>
      <c r="L54" s="403">
        <v>2.6282864005225699</v>
      </c>
      <c r="M54" s="403">
        <v>2.22900997678174</v>
      </c>
      <c r="N54" s="404">
        <v>0.94291619999999998</v>
      </c>
      <c r="O54" s="589">
        <v>2.2400000000000002</v>
      </c>
    </row>
    <row r="55" spans="1:15">
      <c r="A55" s="1">
        <v>51</v>
      </c>
      <c r="B55" s="958"/>
      <c r="C55" s="958"/>
      <c r="D55" s="401" t="s">
        <v>23</v>
      </c>
      <c r="E55" s="401" t="s">
        <v>72</v>
      </c>
      <c r="F55" s="402">
        <v>2329.1</v>
      </c>
      <c r="G55" s="403">
        <v>25.610000610351499</v>
      </c>
      <c r="H55" s="403">
        <v>27.819999694824201</v>
      </c>
      <c r="I55" s="403">
        <v>37.099998474121001</v>
      </c>
      <c r="J55" s="403">
        <v>4.2261079079022101</v>
      </c>
      <c r="K55" s="403">
        <v>1.3671050000000001E-2</v>
      </c>
      <c r="L55" s="403">
        <v>2.7065619347286001</v>
      </c>
      <c r="M55" s="403">
        <v>2.5921797067727699</v>
      </c>
      <c r="N55" s="404">
        <v>6.975897E-3</v>
      </c>
      <c r="O55" s="589">
        <v>2.58</v>
      </c>
    </row>
    <row r="56" spans="1:15">
      <c r="A56" s="1">
        <v>52</v>
      </c>
      <c r="B56" s="958"/>
      <c r="C56" s="958"/>
      <c r="D56" s="401" t="s">
        <v>23</v>
      </c>
      <c r="E56" s="401" t="s">
        <v>73</v>
      </c>
      <c r="F56" s="402">
        <v>2329.5</v>
      </c>
      <c r="G56" s="403">
        <v>25.620000839233398</v>
      </c>
      <c r="H56" s="403">
        <v>27.2199993133544</v>
      </c>
      <c r="I56" s="403">
        <v>35.549999237060497</v>
      </c>
      <c r="J56" s="403">
        <v>5.3145554901545999</v>
      </c>
      <c r="K56" s="403">
        <v>1.4536819999999999</v>
      </c>
      <c r="L56" s="403">
        <v>2.6795480203467199</v>
      </c>
      <c r="M56" s="403">
        <v>2.5371419539200599</v>
      </c>
      <c r="N56" s="404">
        <v>1.132074</v>
      </c>
      <c r="O56" s="589">
        <v>2.54</v>
      </c>
    </row>
    <row r="57" spans="1:15">
      <c r="A57" s="1">
        <v>53</v>
      </c>
      <c r="B57" s="958"/>
      <c r="C57" s="958"/>
      <c r="D57" s="401" t="s">
        <v>23</v>
      </c>
      <c r="E57" s="401" t="s">
        <v>74</v>
      </c>
      <c r="F57" s="402">
        <v>2410.25</v>
      </c>
      <c r="G57" s="403">
        <v>25.649999618530199</v>
      </c>
      <c r="H57" s="403">
        <v>26.709999084472599</v>
      </c>
      <c r="I57" s="403">
        <v>33.900001525878899</v>
      </c>
      <c r="J57" s="403">
        <v>8.2449414934587999</v>
      </c>
      <c r="K57" s="403">
        <v>0.9828616</v>
      </c>
      <c r="L57" s="403">
        <v>2.6816590876619602</v>
      </c>
      <c r="M57" s="403">
        <v>2.4605578648302102</v>
      </c>
      <c r="N57" s="404">
        <v>0.74935980000000002</v>
      </c>
      <c r="O57" s="589">
        <v>2.48</v>
      </c>
    </row>
    <row r="58" spans="1:15">
      <c r="A58" s="1">
        <v>54</v>
      </c>
      <c r="B58" s="958"/>
      <c r="C58" s="958"/>
      <c r="D58" s="401" t="s">
        <v>23</v>
      </c>
      <c r="E58" s="401" t="s">
        <v>75</v>
      </c>
      <c r="F58" s="402">
        <v>2410.46</v>
      </c>
      <c r="G58" s="403">
        <v>25.639999389648398</v>
      </c>
      <c r="H58" s="403">
        <v>26.379999160766602</v>
      </c>
      <c r="I58" s="403">
        <v>33.310001373291001</v>
      </c>
      <c r="J58" s="403">
        <v>8.0057239441589907</v>
      </c>
      <c r="K58" s="403">
        <v>0.76377729999999999</v>
      </c>
      <c r="L58" s="403">
        <v>2.6630505149935</v>
      </c>
      <c r="M58" s="403">
        <v>2.4498540422696098</v>
      </c>
      <c r="N58" s="404">
        <v>0.55847460000000004</v>
      </c>
      <c r="O58" s="589">
        <v>2.46</v>
      </c>
    </row>
    <row r="59" spans="1:15">
      <c r="A59" s="1">
        <v>55</v>
      </c>
      <c r="B59" s="958"/>
      <c r="C59" s="958"/>
      <c r="D59" s="401" t="s">
        <v>23</v>
      </c>
      <c r="E59" s="401" t="s">
        <v>76</v>
      </c>
      <c r="F59" s="402">
        <v>2410.5300000000002</v>
      </c>
      <c r="G59" s="403">
        <v>25.620000839233398</v>
      </c>
      <c r="H59" s="403">
        <v>27.559999465942301</v>
      </c>
      <c r="I59" s="403">
        <v>34.7299995422363</v>
      </c>
      <c r="J59" s="403">
        <v>8.0000172653143302</v>
      </c>
      <c r="K59" s="403">
        <v>0.52030160000000003</v>
      </c>
      <c r="L59" s="403">
        <v>2.6616794497542</v>
      </c>
      <c r="M59" s="403">
        <v>2.4487446342265402</v>
      </c>
      <c r="N59" s="404">
        <v>0.35567379999999998</v>
      </c>
      <c r="O59" s="589">
        <v>2.4700000000000002</v>
      </c>
    </row>
    <row r="60" spans="1:15">
      <c r="A60" s="1">
        <v>56</v>
      </c>
      <c r="B60" s="958"/>
      <c r="C60" s="958"/>
      <c r="D60" s="432" t="s">
        <v>77</v>
      </c>
      <c r="E60" s="432" t="s">
        <v>78</v>
      </c>
      <c r="F60" s="433">
        <v>2411.52</v>
      </c>
      <c r="G60" s="434">
        <v>25.590000152587798</v>
      </c>
      <c r="H60" s="434">
        <v>26.290000915527301</v>
      </c>
      <c r="I60" s="434">
        <v>36.740001678466797</v>
      </c>
      <c r="J60" s="434">
        <v>1.3902837120285301</v>
      </c>
      <c r="K60" s="434">
        <v>5.438548E-2</v>
      </c>
      <c r="L60" s="434">
        <v>2.7569349715258999</v>
      </c>
      <c r="M60" s="434">
        <v>2.7186057536655599</v>
      </c>
      <c r="N60" s="435">
        <v>3.8606090000000003E-2</v>
      </c>
      <c r="O60" s="590">
        <v>2.71</v>
      </c>
    </row>
    <row r="61" spans="1:15">
      <c r="A61" s="1">
        <v>57</v>
      </c>
      <c r="B61" s="958"/>
      <c r="C61" s="958"/>
      <c r="D61" s="432" t="s">
        <v>77</v>
      </c>
      <c r="E61" s="432" t="s">
        <v>79</v>
      </c>
      <c r="F61" s="433">
        <v>2411.98</v>
      </c>
      <c r="G61" s="434">
        <v>25.670000076293899</v>
      </c>
      <c r="H61" s="434">
        <v>27.530000686645501</v>
      </c>
      <c r="I61" s="434">
        <v>36.549999237060497</v>
      </c>
      <c r="J61" s="434">
        <v>4.2400676848646199</v>
      </c>
      <c r="K61" s="434">
        <v>0.41559570000000001</v>
      </c>
      <c r="L61" s="434">
        <v>2.6823429767751201</v>
      </c>
      <c r="M61" s="434">
        <v>2.5686098190196498</v>
      </c>
      <c r="N61" s="435">
        <v>0.2810588</v>
      </c>
      <c r="O61" s="590">
        <v>2.57</v>
      </c>
    </row>
    <row r="62" spans="1:15">
      <c r="A62" s="1">
        <v>58</v>
      </c>
      <c r="B62" s="958"/>
      <c r="C62" s="958"/>
      <c r="D62" s="2" t="s">
        <v>80</v>
      </c>
      <c r="E62" s="2" t="s">
        <v>81</v>
      </c>
      <c r="F62" s="6">
        <v>2412.1</v>
      </c>
      <c r="G62" s="7">
        <v>25.649999618530199</v>
      </c>
      <c r="H62" s="7">
        <v>27.909999847412099</v>
      </c>
      <c r="I62" s="7">
        <v>37.049999237060497</v>
      </c>
      <c r="J62" s="7">
        <v>4.2269645630098198</v>
      </c>
      <c r="K62" s="7">
        <v>0.23588790000000001</v>
      </c>
      <c r="L62" s="7">
        <v>2.68582665073914</v>
      </c>
      <c r="M62" s="7">
        <v>2.5722977099885198</v>
      </c>
      <c r="N62" s="8">
        <v>0.13824620000000001</v>
      </c>
      <c r="O62" s="574">
        <v>2.58</v>
      </c>
    </row>
    <row r="63" spans="1:15">
      <c r="A63" s="1">
        <v>59</v>
      </c>
      <c r="B63" s="958"/>
      <c r="C63" s="965"/>
      <c r="D63" s="591" t="s">
        <v>82</v>
      </c>
      <c r="E63" s="591" t="s">
        <v>83</v>
      </c>
      <c r="F63" s="592">
        <v>2667.3</v>
      </c>
      <c r="G63" s="593">
        <v>25.620000839233398</v>
      </c>
      <c r="H63" s="593">
        <v>27.940000534057599</v>
      </c>
      <c r="I63" s="593">
        <v>39.400001525878899</v>
      </c>
      <c r="J63" s="593">
        <v>1.2773679961861799</v>
      </c>
      <c r="K63" s="593">
        <v>8.5793540000000008E-3</v>
      </c>
      <c r="L63" s="593">
        <v>2.77214720635842</v>
      </c>
      <c r="M63" s="593">
        <v>2.7367366851372199</v>
      </c>
      <c r="N63" s="594">
        <v>4.9407460000000002E-3</v>
      </c>
      <c r="O63" s="595">
        <v>2.75</v>
      </c>
    </row>
    <row r="64" spans="1:15">
      <c r="A64" s="1">
        <v>60</v>
      </c>
      <c r="B64" s="958"/>
      <c r="C64" s="964" t="s">
        <v>84</v>
      </c>
      <c r="D64" s="596" t="s">
        <v>85</v>
      </c>
      <c r="E64" s="596" t="s">
        <v>86</v>
      </c>
      <c r="F64" s="597">
        <v>2972.63</v>
      </c>
      <c r="G64" s="598">
        <v>25.639999389648398</v>
      </c>
      <c r="H64" s="598">
        <v>27.850000381469702</v>
      </c>
      <c r="I64" s="598">
        <v>39.369998931884702</v>
      </c>
      <c r="J64" s="598">
        <v>1.7922821809815299</v>
      </c>
      <c r="K64" s="598">
        <v>0.31184640000000002</v>
      </c>
      <c r="L64" s="598">
        <v>2.7896781317111299</v>
      </c>
      <c r="M64" s="598">
        <v>2.7396792276497299</v>
      </c>
      <c r="N64" s="599">
        <v>0.26188099999999997</v>
      </c>
      <c r="O64" s="600">
        <v>2.74</v>
      </c>
    </row>
    <row r="65" spans="1:15">
      <c r="A65" s="1">
        <v>61</v>
      </c>
      <c r="B65" s="958"/>
      <c r="C65" s="958"/>
      <c r="D65" s="596" t="s">
        <v>85</v>
      </c>
      <c r="E65" s="596" t="s">
        <v>87</v>
      </c>
      <c r="F65" s="597">
        <v>2972.9</v>
      </c>
      <c r="G65" s="598">
        <v>25.629999160766602</v>
      </c>
      <c r="H65" s="598">
        <v>27.4699993133544</v>
      </c>
      <c r="I65" s="598">
        <v>38.770000457763601</v>
      </c>
      <c r="J65" s="598">
        <v>2.3396327637113901</v>
      </c>
      <c r="K65" s="598">
        <v>0.22186629999999999</v>
      </c>
      <c r="L65" s="598">
        <v>2.8034271364665</v>
      </c>
      <c r="M65" s="598">
        <v>2.7378372366749502</v>
      </c>
      <c r="N65" s="599">
        <v>0.19214519999999999</v>
      </c>
      <c r="O65" s="600">
        <v>2.74</v>
      </c>
    </row>
    <row r="66" spans="1:15" ht="16" thickBot="1">
      <c r="A66" s="9">
        <v>62</v>
      </c>
      <c r="B66" s="959"/>
      <c r="C66" s="959"/>
      <c r="D66" s="601" t="s">
        <v>85</v>
      </c>
      <c r="E66" s="601" t="s">
        <v>88</v>
      </c>
      <c r="F66" s="602">
        <v>2972.99</v>
      </c>
      <c r="G66" s="603">
        <v>25.659999847412099</v>
      </c>
      <c r="H66" s="603">
        <v>28.459999084472599</v>
      </c>
      <c r="I66" s="603">
        <v>39.720001220703097</v>
      </c>
      <c r="J66" s="603">
        <v>3.6159411636604002</v>
      </c>
      <c r="K66" s="603">
        <v>0.44025760000000003</v>
      </c>
      <c r="L66" s="603">
        <v>2.80328081146784</v>
      </c>
      <c r="M66" s="603">
        <v>2.7019158266729799</v>
      </c>
      <c r="N66" s="604">
        <v>0.37345020000000001</v>
      </c>
      <c r="O66" s="605">
        <v>2.72</v>
      </c>
    </row>
    <row r="68" spans="1:15">
      <c r="C68" t="s">
        <v>239</v>
      </c>
    </row>
    <row r="69" spans="1:15">
      <c r="C69" t="s">
        <v>236</v>
      </c>
    </row>
    <row r="70" spans="1:15">
      <c r="C70" t="s">
        <v>238</v>
      </c>
    </row>
  </sheetData>
  <mergeCells count="7">
    <mergeCell ref="A1:N1"/>
    <mergeCell ref="A2:N3"/>
    <mergeCell ref="B5:B66"/>
    <mergeCell ref="C5:C7"/>
    <mergeCell ref="C8:C38"/>
    <mergeCell ref="C39:C63"/>
    <mergeCell ref="C64:C66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23D80D-67EA-A341-B8D3-356AFB6472B0}">
  <dimension ref="A1:AT78"/>
  <sheetViews>
    <sheetView topLeftCell="A13" zoomScale="75" zoomScaleNormal="110" workbookViewId="0">
      <pane xSplit="1" topLeftCell="J1" activePane="topRight" state="frozen"/>
      <selection pane="topRight" activeCell="S4" sqref="S4:S66"/>
    </sheetView>
  </sheetViews>
  <sheetFormatPr baseColWidth="10" defaultColWidth="8.83203125" defaultRowHeight="15"/>
  <cols>
    <col min="3" max="3" width="11.83203125" customWidth="1"/>
    <col min="4" max="4" width="13.5" customWidth="1"/>
    <col min="16" max="16" width="11.5" customWidth="1"/>
    <col min="17" max="17" width="39.5" customWidth="1"/>
    <col min="18" max="25" width="13" customWidth="1"/>
  </cols>
  <sheetData>
    <row r="1" spans="1:46" ht="20" thickBot="1">
      <c r="A1" s="966" t="s">
        <v>159</v>
      </c>
      <c r="B1" s="967"/>
      <c r="C1" s="967"/>
      <c r="D1" s="967"/>
      <c r="E1" s="967"/>
      <c r="F1" s="967"/>
      <c r="G1" s="967"/>
      <c r="H1" s="967"/>
      <c r="I1" s="967"/>
      <c r="J1" s="967"/>
      <c r="K1" s="967"/>
      <c r="L1" s="967"/>
      <c r="M1" s="967"/>
      <c r="N1" s="968"/>
      <c r="P1" s="966" t="s">
        <v>160</v>
      </c>
      <c r="Q1" s="967"/>
      <c r="R1" s="967"/>
      <c r="S1" s="967"/>
      <c r="T1" s="967"/>
      <c r="U1" s="967"/>
      <c r="V1" s="967"/>
      <c r="W1" s="967"/>
      <c r="X1" s="967"/>
      <c r="Y1" s="967"/>
      <c r="Z1" s="967"/>
      <c r="AA1" s="967"/>
      <c r="AB1" s="967"/>
      <c r="AC1" s="967"/>
      <c r="AD1" s="967"/>
      <c r="AE1" s="967"/>
      <c r="AF1" s="967"/>
      <c r="AG1" s="967"/>
      <c r="AH1" s="967"/>
      <c r="AI1" s="967"/>
      <c r="AJ1" s="967"/>
      <c r="AK1" s="967"/>
      <c r="AL1" s="967"/>
      <c r="AM1" s="967"/>
      <c r="AN1" s="967"/>
      <c r="AO1" s="967"/>
    </row>
    <row r="2" spans="1:46" ht="22" customHeight="1">
      <c r="A2" s="969" t="s">
        <v>0</v>
      </c>
      <c r="B2" s="969"/>
      <c r="C2" s="969"/>
      <c r="D2" s="969"/>
      <c r="E2" s="969"/>
      <c r="F2" s="969"/>
      <c r="G2" s="969"/>
      <c r="H2" s="969"/>
      <c r="I2" s="969"/>
      <c r="J2" s="969"/>
      <c r="K2" s="969"/>
      <c r="L2" s="969"/>
      <c r="M2" s="969"/>
      <c r="N2" s="970"/>
      <c r="P2" s="973" t="s">
        <v>162</v>
      </c>
      <c r="Q2" s="974"/>
      <c r="R2" s="975"/>
      <c r="S2" s="572"/>
      <c r="T2" s="572"/>
      <c r="U2" s="572"/>
      <c r="V2" s="572"/>
      <c r="W2" s="572"/>
      <c r="X2" s="572"/>
      <c r="Y2" s="572"/>
      <c r="Z2" s="78"/>
      <c r="AA2" s="78"/>
      <c r="AB2" s="78"/>
      <c r="AC2" s="78"/>
      <c r="AD2" s="78"/>
      <c r="AE2" s="78"/>
      <c r="AF2" s="78"/>
      <c r="AG2" s="78"/>
      <c r="AH2" s="78"/>
      <c r="AI2" s="78"/>
      <c r="AJ2" s="78"/>
      <c r="AK2" s="78"/>
      <c r="AL2" s="78"/>
      <c r="AM2" s="78"/>
      <c r="AN2" s="78"/>
      <c r="AO2" s="78"/>
    </row>
    <row r="3" spans="1:46" ht="17" customHeight="1" thickBot="1">
      <c r="A3" s="971"/>
      <c r="B3" s="971"/>
      <c r="C3" s="971"/>
      <c r="D3" s="971"/>
      <c r="E3" s="971"/>
      <c r="F3" s="971"/>
      <c r="G3" s="971"/>
      <c r="H3" s="971"/>
      <c r="I3" s="971"/>
      <c r="J3" s="971"/>
      <c r="K3" s="971"/>
      <c r="L3" s="971"/>
      <c r="M3" s="971"/>
      <c r="N3" s="972"/>
      <c r="P3" s="976"/>
      <c r="Q3" s="977"/>
      <c r="R3" s="978"/>
      <c r="S3" s="572"/>
      <c r="T3" s="572"/>
      <c r="U3" s="572"/>
      <c r="V3" s="572"/>
      <c r="W3" s="572"/>
      <c r="X3" s="572"/>
      <c r="Y3" s="572"/>
    </row>
    <row r="4" spans="1:46" ht="49" thickBot="1">
      <c r="A4" s="82" t="s">
        <v>5</v>
      </c>
      <c r="B4" s="82" t="s">
        <v>2</v>
      </c>
      <c r="C4" s="82" t="s">
        <v>3</v>
      </c>
      <c r="D4" s="82" t="s">
        <v>4</v>
      </c>
      <c r="E4" s="82" t="s">
        <v>5</v>
      </c>
      <c r="F4" s="83" t="s">
        <v>6</v>
      </c>
      <c r="G4" s="139" t="s">
        <v>7</v>
      </c>
      <c r="H4" s="139" t="s">
        <v>8</v>
      </c>
      <c r="I4" s="139" t="s">
        <v>9</v>
      </c>
      <c r="J4" s="140" t="s">
        <v>10</v>
      </c>
      <c r="K4" s="140" t="s">
        <v>11</v>
      </c>
      <c r="L4" s="140" t="s">
        <v>12</v>
      </c>
      <c r="M4" s="140" t="s">
        <v>13</v>
      </c>
      <c r="N4" s="141" t="s">
        <v>14</v>
      </c>
      <c r="O4" s="142"/>
      <c r="P4" s="143" t="s">
        <v>207</v>
      </c>
      <c r="Q4" s="87" t="s">
        <v>204</v>
      </c>
      <c r="R4" s="89" t="s">
        <v>206</v>
      </c>
      <c r="S4" s="145" t="s">
        <v>158</v>
      </c>
      <c r="T4" s="146" t="s">
        <v>130</v>
      </c>
      <c r="U4" s="146" t="s">
        <v>130</v>
      </c>
      <c r="V4" s="146" t="s">
        <v>130</v>
      </c>
      <c r="W4" s="608"/>
      <c r="X4" s="608" t="s">
        <v>240</v>
      </c>
      <c r="Y4" s="608" t="s">
        <v>241</v>
      </c>
      <c r="Z4" s="144" t="s">
        <v>242</v>
      </c>
      <c r="AA4" s="144" t="s">
        <v>243</v>
      </c>
      <c r="AB4" s="144"/>
      <c r="AC4" s="144"/>
      <c r="AD4" s="144"/>
      <c r="AE4" s="144"/>
      <c r="AF4" s="144"/>
      <c r="AG4" s="144"/>
      <c r="AH4" s="144"/>
      <c r="AI4" s="144"/>
      <c r="AJ4" s="144"/>
      <c r="AK4" s="144"/>
      <c r="AL4" s="144"/>
      <c r="AM4" s="144"/>
      <c r="AN4" s="144"/>
      <c r="AO4" s="144"/>
    </row>
    <row r="5" spans="1:46" s="183" customFormat="1" ht="16" thickBot="1">
      <c r="A5" s="160" t="s">
        <v>18</v>
      </c>
      <c r="B5" s="957" t="s">
        <v>15</v>
      </c>
      <c r="C5" s="960" t="s">
        <v>16</v>
      </c>
      <c r="D5" s="161" t="s">
        <v>17</v>
      </c>
      <c r="E5" s="161" t="s">
        <v>18</v>
      </c>
      <c r="F5" s="162">
        <v>279.73</v>
      </c>
      <c r="G5" s="163">
        <v>25.530000686645501</v>
      </c>
      <c r="H5" s="163">
        <v>28.659999847412099</v>
      </c>
      <c r="I5" s="163">
        <v>37.650001525878899</v>
      </c>
      <c r="J5" s="163">
        <v>1.7681195487614101</v>
      </c>
      <c r="K5" s="163">
        <v>1.710272</v>
      </c>
      <c r="L5" s="163">
        <v>2.6141283378616902</v>
      </c>
      <c r="M5" s="163">
        <v>2.5679074236902499</v>
      </c>
      <c r="N5" s="164">
        <v>1.6486879999999999</v>
      </c>
      <c r="O5" s="161" t="s">
        <v>18</v>
      </c>
      <c r="P5" s="165" t="s">
        <v>167</v>
      </c>
      <c r="Q5" s="166" t="s">
        <v>174</v>
      </c>
      <c r="R5" s="167" t="s">
        <v>20</v>
      </c>
      <c r="S5" s="171">
        <v>9.7999793438220664</v>
      </c>
      <c r="T5" s="170">
        <v>1.5110333333333335</v>
      </c>
      <c r="U5" s="170">
        <v>1.7220999999999997</v>
      </c>
      <c r="V5" s="170">
        <v>1.6682999999999997</v>
      </c>
      <c r="W5" s="171">
        <v>4</v>
      </c>
      <c r="X5" s="171"/>
      <c r="Y5" s="171"/>
      <c r="Z5" s="168"/>
      <c r="AA5" s="168"/>
      <c r="AB5" s="168"/>
      <c r="AC5" s="168"/>
      <c r="AD5" s="168"/>
      <c r="AE5" s="168"/>
      <c r="AF5" s="168"/>
      <c r="AG5" s="168"/>
      <c r="AH5" s="168"/>
      <c r="AI5" s="168"/>
      <c r="AJ5" s="168"/>
      <c r="AK5" s="168"/>
      <c r="AL5" s="168"/>
      <c r="AM5" s="168"/>
      <c r="AN5" s="168"/>
      <c r="AO5" s="168"/>
    </row>
    <row r="6" spans="1:46" ht="16" thickBot="1">
      <c r="A6" s="190" t="s">
        <v>19</v>
      </c>
      <c r="B6" s="958"/>
      <c r="C6" s="961"/>
      <c r="D6" s="2" t="s">
        <v>17</v>
      </c>
      <c r="E6" s="2" t="s">
        <v>19</v>
      </c>
      <c r="F6" s="6">
        <v>280.04000000000002</v>
      </c>
      <c r="G6" s="7">
        <v>25.540000915527301</v>
      </c>
      <c r="H6" s="7">
        <v>26</v>
      </c>
      <c r="I6" s="7">
        <v>33.319999694824197</v>
      </c>
      <c r="J6" s="7">
        <v>2.78732152400358</v>
      </c>
      <c r="K6" s="7">
        <v>2.3662679999999998</v>
      </c>
      <c r="L6" s="7">
        <v>2.5756607053973699</v>
      </c>
      <c r="M6" s="7">
        <v>2.5038687601705201</v>
      </c>
      <c r="N6" s="8">
        <v>2.2523840000000002</v>
      </c>
      <c r="O6" s="2" t="s">
        <v>19</v>
      </c>
      <c r="P6" s="86" t="s">
        <v>168</v>
      </c>
      <c r="Q6" s="91" t="s">
        <v>169</v>
      </c>
      <c r="R6" s="167" t="s">
        <v>20</v>
      </c>
      <c r="S6" s="57">
        <v>12.346385973372316</v>
      </c>
      <c r="T6" s="52">
        <v>1.3566499999999999</v>
      </c>
      <c r="U6" s="52">
        <v>1.6784500000000002</v>
      </c>
      <c r="V6" s="52">
        <v>1.6392500000000003</v>
      </c>
      <c r="W6" s="40"/>
      <c r="X6" s="40"/>
      <c r="Y6" s="40"/>
      <c r="Z6" s="13"/>
      <c r="AA6" s="13"/>
      <c r="AB6" s="13"/>
      <c r="AC6" s="13"/>
      <c r="AD6" s="13"/>
      <c r="AE6" s="13"/>
      <c r="AF6" s="13"/>
      <c r="AG6" s="13"/>
      <c r="AH6" s="13"/>
      <c r="AI6" s="13"/>
      <c r="AJ6" s="13"/>
      <c r="AK6" s="13"/>
      <c r="AL6" s="13"/>
      <c r="AM6" s="13"/>
      <c r="AN6" s="13"/>
      <c r="AO6" s="13"/>
    </row>
    <row r="7" spans="1:46" ht="16" thickBot="1">
      <c r="A7" s="191" t="s">
        <v>21</v>
      </c>
      <c r="B7" s="958"/>
      <c r="C7" s="1007"/>
      <c r="D7" s="84" t="s">
        <v>20</v>
      </c>
      <c r="E7" s="84" t="s">
        <v>21</v>
      </c>
      <c r="F7" s="192">
        <v>472.05</v>
      </c>
      <c r="G7" s="193">
        <v>25.610000610351499</v>
      </c>
      <c r="H7" s="193">
        <v>26.7399997711181</v>
      </c>
      <c r="I7" s="193">
        <v>35.950000762939403</v>
      </c>
      <c r="J7" s="193">
        <v>2.6629760662530502</v>
      </c>
      <c r="K7" s="193">
        <v>4.1318929999999997E-2</v>
      </c>
      <c r="L7" s="193">
        <v>2.6837830858164899</v>
      </c>
      <c r="M7" s="193">
        <v>2.6123145845710498</v>
      </c>
      <c r="N7" s="194">
        <v>2.7328990000000001E-2</v>
      </c>
      <c r="O7" s="84" t="s">
        <v>21</v>
      </c>
      <c r="P7" s="195" t="s">
        <v>167</v>
      </c>
      <c r="Q7" s="91" t="s">
        <v>174</v>
      </c>
      <c r="R7" s="167" t="s">
        <v>20</v>
      </c>
      <c r="S7" s="40">
        <v>9.8295159962182002</v>
      </c>
      <c r="T7" s="52">
        <v>1.3535000000000001</v>
      </c>
      <c r="U7" s="52">
        <v>1.5694833333333333</v>
      </c>
      <c r="V7" s="52">
        <v>1.5100666666666669</v>
      </c>
      <c r="W7" s="40"/>
      <c r="X7" s="40"/>
      <c r="Y7" s="40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</row>
    <row r="8" spans="1:46" s="227" customFormat="1" ht="16" thickBot="1">
      <c r="A8" s="196" t="s">
        <v>24</v>
      </c>
      <c r="B8" s="958"/>
      <c r="C8" s="963" t="s">
        <v>22</v>
      </c>
      <c r="D8" s="20" t="s">
        <v>23</v>
      </c>
      <c r="E8" s="20" t="s">
        <v>24</v>
      </c>
      <c r="F8" s="197">
        <v>1354.78</v>
      </c>
      <c r="G8" s="198">
        <v>25.7299995422363</v>
      </c>
      <c r="H8" s="198">
        <v>28.4699993133544</v>
      </c>
      <c r="I8" s="198">
        <v>32.560001373291001</v>
      </c>
      <c r="J8" s="198">
        <v>14.399308399518301</v>
      </c>
      <c r="K8" s="198">
        <v>0.37702140000000001</v>
      </c>
      <c r="L8" s="198">
        <v>2.5738954715664799</v>
      </c>
      <c r="M8" s="198">
        <v>2.2032723247343902</v>
      </c>
      <c r="N8" s="199">
        <v>0.20815349999999999</v>
      </c>
      <c r="O8" s="20" t="s">
        <v>83</v>
      </c>
      <c r="P8" s="200" t="s">
        <v>118</v>
      </c>
      <c r="Q8" s="201" t="s">
        <v>175</v>
      </c>
      <c r="R8" s="202" t="s">
        <v>205</v>
      </c>
      <c r="S8" s="206">
        <v>1.7724100614620815</v>
      </c>
      <c r="T8" s="205">
        <v>2.6860500000000003</v>
      </c>
      <c r="U8" s="205">
        <v>2.7969499999999998</v>
      </c>
      <c r="V8" s="205">
        <v>2.640916666666667</v>
      </c>
      <c r="W8" s="206"/>
      <c r="X8" s="206"/>
      <c r="Y8" s="206"/>
      <c r="Z8" s="203"/>
      <c r="AA8" s="203"/>
      <c r="AB8" s="203"/>
      <c r="AC8" s="203"/>
      <c r="AD8" s="203"/>
      <c r="AE8" s="203"/>
      <c r="AF8" s="203"/>
      <c r="AG8" s="203"/>
      <c r="AH8" s="203"/>
      <c r="AI8" s="203"/>
      <c r="AJ8" s="203"/>
      <c r="AK8" s="203"/>
      <c r="AL8" s="203"/>
      <c r="AM8" s="203"/>
      <c r="AN8" s="203"/>
      <c r="AO8" s="203"/>
    </row>
    <row r="9" spans="1:46" s="256" customFormat="1">
      <c r="A9" s="228" t="s">
        <v>25</v>
      </c>
      <c r="B9" s="958"/>
      <c r="C9" s="961"/>
      <c r="D9" s="228" t="s">
        <v>23</v>
      </c>
      <c r="E9" s="228" t="s">
        <v>25</v>
      </c>
      <c r="F9" s="229">
        <v>1355.15</v>
      </c>
      <c r="G9" s="230">
        <v>25.600000381469702</v>
      </c>
      <c r="H9" s="230">
        <v>27.780000686645501</v>
      </c>
      <c r="I9" s="230">
        <v>33.540000915527301</v>
      </c>
      <c r="J9" s="230">
        <v>10.9930208590776</v>
      </c>
      <c r="K9" s="230">
        <v>0.49227959999999998</v>
      </c>
      <c r="L9" s="230">
        <v>2.6401765384935798</v>
      </c>
      <c r="M9" s="230">
        <v>2.3499413809005101</v>
      </c>
      <c r="N9" s="231">
        <v>0.32929599999999998</v>
      </c>
      <c r="O9" s="228" t="s">
        <v>86</v>
      </c>
      <c r="P9" s="232" t="s">
        <v>173</v>
      </c>
      <c r="Q9" s="98" t="s">
        <v>176</v>
      </c>
      <c r="R9" s="108" t="s">
        <v>85</v>
      </c>
      <c r="S9" s="235">
        <v>3.4929511985013582</v>
      </c>
      <c r="T9" s="234">
        <v>2.2137500000000001</v>
      </c>
      <c r="U9" s="234">
        <v>2.4002875000000001</v>
      </c>
      <c r="V9" s="234">
        <v>2.328066666666667</v>
      </c>
      <c r="W9" s="235"/>
      <c r="X9" s="235"/>
      <c r="Y9" s="235"/>
      <c r="Z9" s="88"/>
      <c r="AA9" s="88"/>
      <c r="AB9" s="88"/>
      <c r="AC9" s="88"/>
      <c r="AD9" s="88"/>
      <c r="AE9" s="88"/>
      <c r="AF9" s="88"/>
      <c r="AG9" s="88"/>
      <c r="AH9" s="88"/>
      <c r="AI9" s="88"/>
      <c r="AJ9" s="88"/>
      <c r="AK9" s="88"/>
      <c r="AL9" s="88"/>
      <c r="AM9" s="88"/>
      <c r="AN9" s="88"/>
      <c r="AO9" s="88"/>
    </row>
    <row r="10" spans="1:46" s="256" customFormat="1">
      <c r="A10" s="257" t="s">
        <v>26</v>
      </c>
      <c r="B10" s="958"/>
      <c r="C10" s="961"/>
      <c r="D10" s="257" t="s">
        <v>23</v>
      </c>
      <c r="E10" s="257" t="s">
        <v>26</v>
      </c>
      <c r="F10" s="258">
        <v>1354</v>
      </c>
      <c r="G10" s="259">
        <v>25.770000457763601</v>
      </c>
      <c r="H10" s="259">
        <v>26.639999389648398</v>
      </c>
      <c r="I10" s="259">
        <v>32.880001068115199</v>
      </c>
      <c r="J10" s="259">
        <v>9.7767964773184097</v>
      </c>
      <c r="K10" s="259">
        <v>0.15994040000000001</v>
      </c>
      <c r="L10" s="259">
        <v>2.6275796417731199</v>
      </c>
      <c r="M10" s="259">
        <v>2.3706865279175098</v>
      </c>
      <c r="N10" s="260">
        <v>8.4334679999999995E-2</v>
      </c>
      <c r="O10" s="257" t="s">
        <v>87</v>
      </c>
      <c r="P10" s="261" t="s">
        <v>173</v>
      </c>
      <c r="Q10" s="98" t="s">
        <v>176</v>
      </c>
      <c r="R10" s="108" t="s">
        <v>85</v>
      </c>
      <c r="S10" s="235">
        <v>6.3211309958861799</v>
      </c>
      <c r="T10" s="234">
        <v>2.2054999999999998</v>
      </c>
      <c r="U10" s="234">
        <v>2.4446500000000002</v>
      </c>
      <c r="V10" s="234">
        <v>2.3452166666666669</v>
      </c>
      <c r="W10" s="235"/>
      <c r="X10" s="235"/>
      <c r="Y10" s="235"/>
      <c r="Z10" s="88"/>
      <c r="AA10" s="88"/>
      <c r="AB10" s="88"/>
      <c r="AC10" s="88"/>
      <c r="AD10" s="88"/>
      <c r="AE10" s="88"/>
      <c r="AF10" s="88"/>
      <c r="AG10" s="88"/>
      <c r="AH10" s="88"/>
      <c r="AI10" s="88"/>
      <c r="AJ10" s="88"/>
      <c r="AK10" s="88"/>
      <c r="AL10" s="88"/>
      <c r="AM10" s="88"/>
      <c r="AN10" s="88"/>
      <c r="AO10" s="88"/>
    </row>
    <row r="11" spans="1:46" s="256" customFormat="1">
      <c r="A11" s="257" t="s">
        <v>27</v>
      </c>
      <c r="B11" s="958"/>
      <c r="C11" s="961"/>
      <c r="D11" s="257" t="s">
        <v>23</v>
      </c>
      <c r="E11" s="257" t="s">
        <v>27</v>
      </c>
      <c r="F11" s="258">
        <v>1387.14</v>
      </c>
      <c r="G11" s="259">
        <v>25.780000686645501</v>
      </c>
      <c r="H11" s="259">
        <v>26.840000152587798</v>
      </c>
      <c r="I11" s="259">
        <v>32.590000152587798</v>
      </c>
      <c r="J11" s="259">
        <v>10.5773575377908</v>
      </c>
      <c r="K11" s="259">
        <v>0.16207170000000001</v>
      </c>
      <c r="L11" s="259">
        <v>2.6061290865948501</v>
      </c>
      <c r="M11" s="259">
        <v>2.3304694952093499</v>
      </c>
      <c r="N11" s="260">
        <v>8.4288420000000003E-2</v>
      </c>
      <c r="O11" s="257" t="s">
        <v>88</v>
      </c>
      <c r="P11" s="261" t="s">
        <v>199</v>
      </c>
      <c r="Q11" s="98" t="s">
        <v>177</v>
      </c>
      <c r="R11" s="108" t="s">
        <v>85</v>
      </c>
      <c r="S11" s="235">
        <v>4.5598309485663728</v>
      </c>
      <c r="T11" s="234">
        <v>2.1789333333333332</v>
      </c>
      <c r="U11" s="234">
        <v>2.4347999999999996</v>
      </c>
      <c r="V11" s="234">
        <v>2.3778000000000001</v>
      </c>
      <c r="W11" s="235"/>
      <c r="X11" s="235"/>
      <c r="Y11" s="235"/>
      <c r="Z11" s="88" t="s">
        <v>244</v>
      </c>
      <c r="AA11" s="88"/>
      <c r="AB11" s="88"/>
      <c r="AC11" s="88"/>
      <c r="AD11" s="88"/>
      <c r="AE11" s="88"/>
      <c r="AF11" s="88"/>
      <c r="AG11" s="88"/>
      <c r="AH11" s="88"/>
      <c r="AI11" s="88"/>
      <c r="AJ11" s="88"/>
      <c r="AK11" s="88"/>
      <c r="AL11" s="88"/>
      <c r="AM11" s="88"/>
      <c r="AN11" s="88"/>
      <c r="AO11" s="88"/>
    </row>
    <row r="12" spans="1:46">
      <c r="A12" s="2" t="s">
        <v>28</v>
      </c>
      <c r="B12" s="958"/>
      <c r="C12" s="961"/>
      <c r="D12" s="2" t="s">
        <v>23</v>
      </c>
      <c r="E12" s="2" t="s">
        <v>28</v>
      </c>
      <c r="F12" s="6">
        <v>1387.5</v>
      </c>
      <c r="G12" s="7">
        <v>25.629999160766602</v>
      </c>
      <c r="H12" s="7">
        <v>27.4699993133544</v>
      </c>
      <c r="I12" s="7">
        <v>33.419998168945298</v>
      </c>
      <c r="J12" s="7">
        <v>10.277476269307201</v>
      </c>
      <c r="K12" s="7">
        <v>0.1161938</v>
      </c>
      <c r="L12" s="7">
        <v>2.6330340983116498</v>
      </c>
      <c r="M12" s="7">
        <v>2.3624246436948999</v>
      </c>
      <c r="N12" s="8">
        <v>5.7984559999999997E-2</v>
      </c>
      <c r="O12" s="2" t="s">
        <v>73</v>
      </c>
      <c r="P12" s="86" t="s">
        <v>172</v>
      </c>
      <c r="Q12" s="97" t="s">
        <v>202</v>
      </c>
      <c r="R12" s="107" t="s">
        <v>23</v>
      </c>
      <c r="S12" s="57">
        <v>8.4173820474676155</v>
      </c>
      <c r="T12" s="52">
        <v>2.2923833333333334</v>
      </c>
      <c r="U12" s="52">
        <v>2.8706166666666668</v>
      </c>
      <c r="V12" s="65"/>
      <c r="W12" s="13"/>
      <c r="X12" s="13"/>
      <c r="Y12" s="13"/>
      <c r="Z12" s="80"/>
      <c r="AA12" s="621">
        <f>SUM(AA14:AA27)</f>
        <v>3.8390553583899596</v>
      </c>
      <c r="AB12" s="621">
        <f>SUM(AB14:AB27)</f>
        <v>6.3694098059541506</v>
      </c>
      <c r="AC12" s="621">
        <f t="shared" ref="AC12" si="0">SUM(AC14:AC27)</f>
        <v>8.8687761817227528</v>
      </c>
      <c r="AD12" s="621">
        <f>SUM(AA12:AC12)</f>
        <v>19.077241346066863</v>
      </c>
      <c r="AE12" s="621"/>
      <c r="AF12" s="621"/>
      <c r="AG12" s="621"/>
      <c r="AH12" s="621"/>
      <c r="AI12" s="621"/>
      <c r="AJ12" s="621"/>
      <c r="AK12" s="621"/>
      <c r="AL12" s="621"/>
      <c r="AM12" s="621"/>
      <c r="AN12" s="621"/>
      <c r="AO12" s="621"/>
    </row>
    <row r="13" spans="1:46" ht="16" thickBot="1">
      <c r="A13" s="2" t="s">
        <v>29</v>
      </c>
      <c r="B13" s="958"/>
      <c r="C13" s="961"/>
      <c r="D13" s="2" t="s">
        <v>23</v>
      </c>
      <c r="E13" s="2" t="s">
        <v>29</v>
      </c>
      <c r="F13" s="6">
        <v>1387.7</v>
      </c>
      <c r="G13" s="7">
        <v>25.649999618530199</v>
      </c>
      <c r="H13" s="7">
        <v>27.590000152587798</v>
      </c>
      <c r="I13" s="7">
        <v>34.799999237060497</v>
      </c>
      <c r="J13" s="7">
        <v>7.5819843140616197</v>
      </c>
      <c r="K13" s="7">
        <v>8.166706E-2</v>
      </c>
      <c r="L13" s="7">
        <v>2.6458174412750499</v>
      </c>
      <c r="M13" s="7">
        <v>2.4452119778988601</v>
      </c>
      <c r="N13" s="8">
        <v>4.0243630000000002E-2</v>
      </c>
      <c r="O13" s="2" t="s">
        <v>78</v>
      </c>
      <c r="P13" s="86" t="s">
        <v>116</v>
      </c>
      <c r="Q13" s="97" t="s">
        <v>180</v>
      </c>
      <c r="R13" s="107" t="s">
        <v>23</v>
      </c>
      <c r="S13" s="40">
        <v>4.3852033191477195</v>
      </c>
      <c r="T13" s="52">
        <v>2.4242666666666666</v>
      </c>
      <c r="U13" s="52">
        <v>2.7768600000000001</v>
      </c>
      <c r="V13" s="52">
        <v>2.51885</v>
      </c>
      <c r="W13" s="40"/>
      <c r="X13" s="40"/>
      <c r="Y13" s="40"/>
      <c r="Z13" s="112"/>
      <c r="AA13" s="112"/>
      <c r="AB13" s="112"/>
      <c r="AC13" s="112"/>
      <c r="AD13" s="112"/>
      <c r="AE13" s="112"/>
      <c r="AF13" s="112"/>
      <c r="AG13" s="112"/>
      <c r="AH13" s="112"/>
      <c r="AI13" s="112"/>
      <c r="AJ13" s="112"/>
      <c r="AK13" s="112"/>
      <c r="AL13" s="112"/>
      <c r="AM13" s="112"/>
      <c r="AN13" s="112"/>
      <c r="AO13" s="112"/>
      <c r="AP13">
        <v>3</v>
      </c>
      <c r="AQ13">
        <v>9.0814350070255134</v>
      </c>
      <c r="AR13">
        <v>16.537307833015785</v>
      </c>
      <c r="AS13">
        <v>16.377487367366879</v>
      </c>
      <c r="AT13">
        <v>41.996230207408175</v>
      </c>
    </row>
    <row r="14" spans="1:46" s="297" customFormat="1">
      <c r="A14" s="266" t="s">
        <v>30</v>
      </c>
      <c r="B14" s="958"/>
      <c r="C14" s="961"/>
      <c r="D14" s="266" t="s">
        <v>23</v>
      </c>
      <c r="E14" s="266" t="s">
        <v>30</v>
      </c>
      <c r="F14" s="267">
        <v>1388</v>
      </c>
      <c r="G14" s="268">
        <v>25.649999618530199</v>
      </c>
      <c r="H14" s="268">
        <v>27.9500007629394</v>
      </c>
      <c r="I14" s="268">
        <v>34.119998931884702</v>
      </c>
      <c r="J14" s="268">
        <v>9.7736704501626797</v>
      </c>
      <c r="K14" s="268">
        <v>0.1013612</v>
      </c>
      <c r="L14" s="268">
        <v>2.6231584211703498</v>
      </c>
      <c r="M14" s="268">
        <v>2.3667795616994698</v>
      </c>
      <c r="N14" s="269">
        <v>5.2035579999999998E-2</v>
      </c>
      <c r="O14" s="266" t="s">
        <v>29</v>
      </c>
      <c r="P14" s="270" t="s">
        <v>93</v>
      </c>
      <c r="Q14" s="95" t="s">
        <v>186</v>
      </c>
      <c r="R14" s="105" t="s">
        <v>95</v>
      </c>
      <c r="S14" s="274">
        <v>7.9011073911923688</v>
      </c>
      <c r="T14" s="273">
        <v>2.7364999999999999</v>
      </c>
      <c r="U14" s="273">
        <v>3.883083333333333</v>
      </c>
      <c r="V14" s="273">
        <v>3.4303666666666666</v>
      </c>
      <c r="W14" s="171">
        <v>3.8</v>
      </c>
      <c r="X14" s="40">
        <f>$W$5^(1-S14/100)*0.025^(S14/100)</f>
        <v>2.6786138154982759</v>
      </c>
      <c r="Y14" s="40">
        <f>$W$5^(1-S14/100)*0.6^(S14/100)</f>
        <v>3.4431986303952034</v>
      </c>
      <c r="Z14" s="40">
        <f>$W$5^(1-S14/100)*0.13^(S14/100)</f>
        <v>3.0512816522614172</v>
      </c>
      <c r="AA14" s="40">
        <f>ABS(X14-T14)</f>
        <v>5.7886184501724003E-2</v>
      </c>
      <c r="AB14" s="40">
        <f t="shared" ref="AB14:AC27" si="1">ABS(Y14-U14)</f>
        <v>0.43988470293812965</v>
      </c>
      <c r="AC14" s="40">
        <f t="shared" si="1"/>
        <v>0.37908501440524933</v>
      </c>
      <c r="AD14" s="40">
        <f>ABS(X14-T14)+ABS(Y14-U14)+ABS(Z14-V14)</f>
        <v>0.87685590184510298</v>
      </c>
      <c r="AE14" s="40">
        <v>3.0119598336334423</v>
      </c>
      <c r="AF14" s="40">
        <v>3</v>
      </c>
      <c r="AG14" s="40">
        <v>3.8</v>
      </c>
      <c r="AH14" s="40">
        <v>1.3001216019376431</v>
      </c>
      <c r="AI14" s="40">
        <v>4</v>
      </c>
      <c r="AJ14" s="40">
        <v>0.87685590184510298</v>
      </c>
      <c r="AK14" s="40">
        <v>2.5</v>
      </c>
      <c r="AL14" s="40">
        <v>4.0998590397112311</v>
      </c>
      <c r="AM14" s="40">
        <v>5</v>
      </c>
      <c r="AN14" s="40">
        <v>1.2160279621092966</v>
      </c>
      <c r="AP14" s="297">
        <v>3.2</v>
      </c>
      <c r="AQ14" s="297">
        <v>7.3289099888370046</v>
      </c>
      <c r="AR14" s="297">
        <v>14.28354087325711</v>
      </c>
      <c r="AS14" s="297">
        <v>14.657892790609051</v>
      </c>
      <c r="AT14" s="297">
        <v>36.270343652703161</v>
      </c>
    </row>
    <row r="15" spans="1:46" s="297" customFormat="1">
      <c r="A15" s="266" t="s">
        <v>31</v>
      </c>
      <c r="B15" s="958"/>
      <c r="C15" s="961"/>
      <c r="D15" s="266" t="s">
        <v>23</v>
      </c>
      <c r="E15" s="266" t="s">
        <v>31</v>
      </c>
      <c r="F15" s="267">
        <v>1388.24</v>
      </c>
      <c r="G15" s="268">
        <v>25.579999923706001</v>
      </c>
      <c r="H15" s="268">
        <v>27.110000610351499</v>
      </c>
      <c r="I15" s="268">
        <v>33.009998321533203</v>
      </c>
      <c r="J15" s="268">
        <v>10.3538218766511</v>
      </c>
      <c r="K15" s="268">
        <v>0.28116849999999999</v>
      </c>
      <c r="L15" s="268">
        <v>2.6478329655775399</v>
      </c>
      <c r="M15" s="268">
        <v>2.3736810567303901</v>
      </c>
      <c r="N15" s="269">
        <v>0.1678277</v>
      </c>
      <c r="O15" s="266" t="s">
        <v>32</v>
      </c>
      <c r="P15" s="270" t="s">
        <v>97</v>
      </c>
      <c r="Q15" s="95" t="s">
        <v>187</v>
      </c>
      <c r="R15" s="105" t="s">
        <v>95</v>
      </c>
      <c r="S15" s="274">
        <v>6.1515511804627723</v>
      </c>
      <c r="T15" s="273">
        <v>2.9008333333333329</v>
      </c>
      <c r="U15" s="273">
        <v>4.0173666666666668</v>
      </c>
      <c r="V15" s="273">
        <v>3.6218000000000004</v>
      </c>
      <c r="W15" s="40"/>
      <c r="X15" s="40">
        <f t="shared" ref="X15:X27" si="2">$W$5^(1-S15/100)*0.025^(S15/100)</f>
        <v>2.9273349811499894</v>
      </c>
      <c r="Y15" s="40">
        <f t="shared" ref="Y15:Y27" si="3">$W$5^(1-S15/100)*0.6^(S15/100)</f>
        <v>3.5594002241037455</v>
      </c>
      <c r="Z15" s="40">
        <f t="shared" ref="Z15:Z27" si="4">$W$5^(1-S15/100)*0.13^(S15/100)</f>
        <v>3.2397965205167929</v>
      </c>
      <c r="AA15" s="40">
        <f t="shared" ref="AA15:AA27" si="5">ABS(X15-T15)</f>
        <v>2.6501647816656426E-2</v>
      </c>
      <c r="AB15" s="40">
        <f t="shared" si="1"/>
        <v>0.45796644256292129</v>
      </c>
      <c r="AC15" s="40">
        <f t="shared" si="1"/>
        <v>0.38200347948320745</v>
      </c>
      <c r="AD15" s="40">
        <f t="shared" ref="AD15:AD27" si="6">ABS(X15-T15)+ABS(Y15-U15)+ABS(Z15-V15)</f>
        <v>0.86647156986278517</v>
      </c>
      <c r="AE15" s="40">
        <v>3.1148549599648381</v>
      </c>
      <c r="AF15" s="40">
        <v>3</v>
      </c>
      <c r="AG15" s="40">
        <v>3.8</v>
      </c>
      <c r="AH15" s="40">
        <v>1.2705928871948968</v>
      </c>
      <c r="AI15" s="40">
        <v>4</v>
      </c>
      <c r="AJ15" s="40">
        <v>0.86647156986278517</v>
      </c>
      <c r="AK15" s="40">
        <v>2.5</v>
      </c>
      <c r="AL15" s="40">
        <v>4.2825905999914777</v>
      </c>
      <c r="AM15" s="40">
        <v>5</v>
      </c>
      <c r="AN15" s="40">
        <v>1.452412313468797</v>
      </c>
      <c r="AP15" s="297">
        <v>3.4</v>
      </c>
      <c r="AQ15" s="297">
        <v>5.5849455844905638</v>
      </c>
      <c r="AR15" s="297">
        <v>12.041018930007414</v>
      </c>
      <c r="AS15" s="297">
        <v>12.946638408606431</v>
      </c>
      <c r="AT15" s="297">
        <v>30.572602923104412</v>
      </c>
    </row>
    <row r="16" spans="1:46" s="297" customFormat="1">
      <c r="A16" s="266" t="s">
        <v>32</v>
      </c>
      <c r="B16" s="958"/>
      <c r="C16" s="961"/>
      <c r="D16" s="266" t="s">
        <v>23</v>
      </c>
      <c r="E16" s="266" t="s">
        <v>32</v>
      </c>
      <c r="F16" s="267">
        <v>1388.7</v>
      </c>
      <c r="G16" s="268">
        <v>25.629999160766602</v>
      </c>
      <c r="H16" s="268">
        <v>26.559999465942301</v>
      </c>
      <c r="I16" s="268">
        <v>34.580001831054602</v>
      </c>
      <c r="J16" s="268">
        <v>5.82501041881582</v>
      </c>
      <c r="K16" s="268">
        <v>0.22437670000000001</v>
      </c>
      <c r="L16" s="268">
        <v>2.6837869413105699</v>
      </c>
      <c r="M16" s="268">
        <v>2.52745607236041</v>
      </c>
      <c r="N16" s="269">
        <v>0.1250597</v>
      </c>
      <c r="O16" s="266" t="s">
        <v>35</v>
      </c>
      <c r="P16" s="270" t="s">
        <v>101</v>
      </c>
      <c r="Q16" s="95" t="s">
        <v>186</v>
      </c>
      <c r="R16" s="105" t="s">
        <v>95</v>
      </c>
      <c r="S16" s="278">
        <v>10.63975847585867</v>
      </c>
      <c r="T16" s="273">
        <v>2.6104499999999997</v>
      </c>
      <c r="U16" s="273">
        <v>3.9535333333333336</v>
      </c>
      <c r="V16" s="273">
        <v>3.2770166666666665</v>
      </c>
      <c r="W16" s="40"/>
      <c r="X16" s="40">
        <f t="shared" si="2"/>
        <v>2.3310250931061685</v>
      </c>
      <c r="Y16" s="40">
        <f t="shared" si="3"/>
        <v>3.2688733253985021</v>
      </c>
      <c r="Z16" s="40">
        <f t="shared" si="4"/>
        <v>2.7779727103697729</v>
      </c>
      <c r="AA16" s="40">
        <f t="shared" si="5"/>
        <v>0.27942490689383126</v>
      </c>
      <c r="AB16" s="40">
        <f t="shared" si="1"/>
        <v>0.6846600079348315</v>
      </c>
      <c r="AC16" s="40">
        <f t="shared" si="1"/>
        <v>0.49904395629689358</v>
      </c>
      <c r="AD16" s="40">
        <f t="shared" si="6"/>
        <v>1.4631288711255563</v>
      </c>
      <c r="AE16" s="40">
        <v>3.3622962902888553</v>
      </c>
      <c r="AF16" s="40">
        <v>3</v>
      </c>
      <c r="AG16" s="40">
        <v>3.8</v>
      </c>
      <c r="AH16" s="40">
        <v>1.8384677041881843</v>
      </c>
      <c r="AI16" s="40">
        <v>4</v>
      </c>
      <c r="AJ16" s="40">
        <v>1.4631288711255563</v>
      </c>
      <c r="AK16" s="40">
        <v>2.5</v>
      </c>
      <c r="AL16" s="40">
        <v>4.3363264815267346</v>
      </c>
      <c r="AM16" s="40">
        <v>5</v>
      </c>
      <c r="AN16" s="40">
        <v>0.38563362321911931</v>
      </c>
      <c r="AP16" s="297">
        <v>3.6</v>
      </c>
      <c r="AQ16" s="297">
        <v>3.9189212349003246</v>
      </c>
      <c r="AR16" s="297">
        <v>9.8090242247828261</v>
      </c>
      <c r="AS16" s="297">
        <v>11.243192410926419</v>
      </c>
      <c r="AT16" s="297">
        <v>24.971137870609567</v>
      </c>
    </row>
    <row r="17" spans="1:46" s="297" customFormat="1">
      <c r="A17" s="266" t="s">
        <v>33</v>
      </c>
      <c r="B17" s="958"/>
      <c r="C17" s="961"/>
      <c r="D17" s="266" t="s">
        <v>23</v>
      </c>
      <c r="E17" s="266" t="s">
        <v>33</v>
      </c>
      <c r="F17" s="267">
        <v>1389.06</v>
      </c>
      <c r="G17" s="268">
        <v>25.639999389648398</v>
      </c>
      <c r="H17" s="268">
        <v>27.309999465942301</v>
      </c>
      <c r="I17" s="268">
        <v>36.490001678466797</v>
      </c>
      <c r="J17" s="268">
        <v>3.24191679066774</v>
      </c>
      <c r="K17" s="268">
        <v>2.9801979999999999E-2</v>
      </c>
      <c r="L17" s="268">
        <v>2.6773258132664299</v>
      </c>
      <c r="M17" s="268">
        <v>2.5905291381852602</v>
      </c>
      <c r="N17" s="269">
        <v>1.381367E-2</v>
      </c>
      <c r="O17" s="266" t="s">
        <v>36</v>
      </c>
      <c r="P17" s="270" t="s">
        <v>101</v>
      </c>
      <c r="Q17" s="95" t="s">
        <v>186</v>
      </c>
      <c r="R17" s="105" t="s">
        <v>95</v>
      </c>
      <c r="S17" s="278">
        <v>10.755331211821929</v>
      </c>
      <c r="T17" s="273">
        <v>2.5560333333333327</v>
      </c>
      <c r="U17" s="273">
        <v>3.7359500000000003</v>
      </c>
      <c r="V17" s="273">
        <v>3.4068499999999999</v>
      </c>
      <c r="W17" s="40"/>
      <c r="X17" s="40">
        <f t="shared" si="2"/>
        <v>2.3173924456011807</v>
      </c>
      <c r="Y17" s="40">
        <f t="shared" si="3"/>
        <v>3.261713997315415</v>
      </c>
      <c r="Z17" s="40">
        <f t="shared" si="4"/>
        <v>2.7669933665273256</v>
      </c>
      <c r="AA17" s="40">
        <f t="shared" si="5"/>
        <v>0.23864088773215197</v>
      </c>
      <c r="AB17" s="40">
        <f t="shared" si="1"/>
        <v>0.47423600268458532</v>
      </c>
      <c r="AC17" s="40">
        <f t="shared" si="1"/>
        <v>0.6398566334726743</v>
      </c>
      <c r="AD17" s="40">
        <f t="shared" si="6"/>
        <v>1.3527335238894116</v>
      </c>
      <c r="AE17" s="40">
        <v>3.2425525082483029</v>
      </c>
      <c r="AF17" s="40">
        <v>3</v>
      </c>
      <c r="AG17" s="40">
        <v>3.8</v>
      </c>
      <c r="AH17" s="40">
        <v>1.7261763495578095</v>
      </c>
      <c r="AI17" s="40">
        <v>4</v>
      </c>
      <c r="AJ17" s="40">
        <v>1.3527335238894116</v>
      </c>
      <c r="AK17" s="40">
        <v>2.5</v>
      </c>
      <c r="AL17" s="40">
        <v>4.2120555481420201</v>
      </c>
      <c r="AM17" s="40">
        <v>5</v>
      </c>
      <c r="AN17" s="40">
        <v>0.54664952023666258</v>
      </c>
      <c r="AP17" s="297">
        <v>3.8</v>
      </c>
      <c r="AQ17" s="297">
        <v>3.2104587236550062</v>
      </c>
      <c r="AR17" s="297">
        <v>7.8842287175937678</v>
      </c>
      <c r="AS17" s="297">
        <v>9.6249205797879736</v>
      </c>
      <c r="AT17" s="297">
        <v>20.719608021036748</v>
      </c>
    </row>
    <row r="18" spans="1:46" s="297" customFormat="1">
      <c r="A18" s="266" t="s">
        <v>34</v>
      </c>
      <c r="B18" s="958"/>
      <c r="C18" s="961"/>
      <c r="D18" s="266" t="s">
        <v>23</v>
      </c>
      <c r="E18" s="266" t="s">
        <v>34</v>
      </c>
      <c r="F18" s="267">
        <v>1389.11</v>
      </c>
      <c r="G18" s="268">
        <v>25.7000007629394</v>
      </c>
      <c r="H18" s="268">
        <v>27.440000534057599</v>
      </c>
      <c r="I18" s="268">
        <v>35.939998626708899</v>
      </c>
      <c r="J18" s="268">
        <v>3.7445259603368002</v>
      </c>
      <c r="K18" s="268">
        <v>4.9892440000000003E-2</v>
      </c>
      <c r="L18" s="268">
        <v>2.6261863528674301</v>
      </c>
      <c r="M18" s="268">
        <v>2.5278481231174799</v>
      </c>
      <c r="N18" s="269">
        <v>2.439933E-2</v>
      </c>
      <c r="O18" s="266" t="s">
        <v>43</v>
      </c>
      <c r="P18" s="270" t="s">
        <v>101</v>
      </c>
      <c r="Q18" s="95" t="s">
        <v>186</v>
      </c>
      <c r="R18" s="105" t="s">
        <v>95</v>
      </c>
      <c r="S18" s="278">
        <v>10.291771546070096</v>
      </c>
      <c r="T18" s="273">
        <v>2.6092666666666666</v>
      </c>
      <c r="U18" s="273">
        <v>3.7639666666666667</v>
      </c>
      <c r="V18" s="273">
        <v>3.2498</v>
      </c>
      <c r="W18" s="40"/>
      <c r="X18" s="40">
        <f t="shared" si="2"/>
        <v>2.3725588742897696</v>
      </c>
      <c r="Y18" s="40">
        <f t="shared" si="3"/>
        <v>3.2905249335507496</v>
      </c>
      <c r="Z18" s="40">
        <f t="shared" si="4"/>
        <v>2.8112950408552546</v>
      </c>
      <c r="AA18" s="40">
        <f t="shared" si="5"/>
        <v>0.23670779237689699</v>
      </c>
      <c r="AB18" s="40">
        <f t="shared" si="1"/>
        <v>0.47344173311591708</v>
      </c>
      <c r="AC18" s="40">
        <f t="shared" si="1"/>
        <v>0.43850495914474541</v>
      </c>
      <c r="AD18" s="40">
        <f t="shared" si="6"/>
        <v>1.1486544846375595</v>
      </c>
      <c r="AE18" s="40">
        <v>3.0762563324266399</v>
      </c>
      <c r="AF18" s="40">
        <v>3</v>
      </c>
      <c r="AG18" s="40">
        <v>3.8</v>
      </c>
      <c r="AH18" s="40">
        <v>1.5297617101583003</v>
      </c>
      <c r="AI18" s="40">
        <v>4</v>
      </c>
      <c r="AJ18" s="40">
        <v>1.1486544846375595</v>
      </c>
      <c r="AK18" s="40">
        <v>2.5</v>
      </c>
      <c r="AL18" s="40">
        <v>4.0640489376781312</v>
      </c>
      <c r="AM18" s="40">
        <v>5</v>
      </c>
      <c r="AN18" s="40">
        <v>0.72944025485159791</v>
      </c>
      <c r="AP18" s="297">
        <v>4</v>
      </c>
      <c r="AQ18" s="297">
        <v>2.9696043495021431</v>
      </c>
      <c r="AR18" s="297">
        <v>6.0192385865440219</v>
      </c>
      <c r="AS18" s="297">
        <v>8.25875612588578</v>
      </c>
      <c r="AT18" s="297">
        <v>17.247599061931943</v>
      </c>
    </row>
    <row r="19" spans="1:46" s="297" customFormat="1">
      <c r="A19" s="266" t="s">
        <v>35</v>
      </c>
      <c r="B19" s="958"/>
      <c r="C19" s="961"/>
      <c r="D19" s="266" t="s">
        <v>23</v>
      </c>
      <c r="E19" s="266" t="s">
        <v>35</v>
      </c>
      <c r="F19" s="267">
        <v>1389.53</v>
      </c>
      <c r="G19" s="268">
        <v>25.7399997711181</v>
      </c>
      <c r="H19" s="268">
        <v>26.659999847412099</v>
      </c>
      <c r="I19" s="268">
        <v>32.599998474121001</v>
      </c>
      <c r="J19" s="268">
        <v>9.6679313288177298</v>
      </c>
      <c r="K19" s="268">
        <v>0.1879748</v>
      </c>
      <c r="L19" s="268">
        <v>2.6061715908501299</v>
      </c>
      <c r="M19" s="268">
        <v>2.3542087111355801</v>
      </c>
      <c r="N19" s="269">
        <v>0.1034206</v>
      </c>
      <c r="O19" s="266" t="s">
        <v>44</v>
      </c>
      <c r="P19" s="270" t="s">
        <v>101</v>
      </c>
      <c r="Q19" s="95" t="s">
        <v>186</v>
      </c>
      <c r="R19" s="105" t="s">
        <v>95</v>
      </c>
      <c r="S19" s="278">
        <v>10.532302756307436</v>
      </c>
      <c r="T19" s="273">
        <v>2.456433333333333</v>
      </c>
      <c r="U19" s="273">
        <v>3.7282000000000002</v>
      </c>
      <c r="V19" s="273">
        <v>3.1664500000000007</v>
      </c>
      <c r="W19" s="40"/>
      <c r="X19" s="40">
        <f t="shared" si="2"/>
        <v>2.3437722159350733</v>
      </c>
      <c r="Y19" s="40">
        <f t="shared" si="3"/>
        <v>3.2755439295694835</v>
      </c>
      <c r="Z19" s="40">
        <f t="shared" si="4"/>
        <v>2.7882200221879909</v>
      </c>
      <c r="AA19" s="40">
        <f t="shared" si="5"/>
        <v>0.11266111739825968</v>
      </c>
      <c r="AB19" s="40">
        <f t="shared" si="1"/>
        <v>0.4526560704305167</v>
      </c>
      <c r="AC19" s="40">
        <f t="shared" si="1"/>
        <v>0.37822997781200973</v>
      </c>
      <c r="AD19" s="40">
        <f t="shared" si="6"/>
        <v>0.94354716564078611</v>
      </c>
      <c r="AE19" s="40">
        <v>2.8514488573631187</v>
      </c>
      <c r="AF19" s="40">
        <v>3</v>
      </c>
      <c r="AG19" s="40">
        <v>3.8</v>
      </c>
      <c r="AH19" s="40">
        <v>1.3206576583987051</v>
      </c>
      <c r="AI19" s="40">
        <v>4</v>
      </c>
      <c r="AJ19" s="40">
        <v>0.94354716564078611</v>
      </c>
      <c r="AK19" s="40">
        <v>2.5</v>
      </c>
      <c r="AL19" s="40">
        <v>3.8297076766278044</v>
      </c>
      <c r="AM19" s="40">
        <v>5</v>
      </c>
      <c r="AN19" s="40">
        <v>0.91422270062153821</v>
      </c>
      <c r="AP19" s="297">
        <v>4.2</v>
      </c>
      <c r="AQ19" s="297">
        <v>3.2253391012028834</v>
      </c>
      <c r="AR19" s="297">
        <v>4.4524084541156084</v>
      </c>
      <c r="AS19" s="297">
        <v>6.8983568101821859</v>
      </c>
      <c r="AT19" s="297">
        <v>14.576104365500678</v>
      </c>
    </row>
    <row r="20" spans="1:46" s="297" customFormat="1">
      <c r="A20" s="266" t="s">
        <v>36</v>
      </c>
      <c r="B20" s="958"/>
      <c r="C20" s="961"/>
      <c r="D20" s="266" t="s">
        <v>23</v>
      </c>
      <c r="E20" s="266" t="s">
        <v>36</v>
      </c>
      <c r="F20" s="267">
        <v>1389.84</v>
      </c>
      <c r="G20" s="268">
        <v>25.610000610351499</v>
      </c>
      <c r="H20" s="268">
        <v>26.7299995422363</v>
      </c>
      <c r="I20" s="268">
        <v>32.869998931884702</v>
      </c>
      <c r="J20" s="268">
        <v>9.9984037080714305</v>
      </c>
      <c r="K20" s="268">
        <v>0.16886370000000001</v>
      </c>
      <c r="L20" s="268">
        <v>2.6572836352974898</v>
      </c>
      <c r="M20" s="268">
        <v>2.3915976897719302</v>
      </c>
      <c r="N20" s="269">
        <v>9.3497769999999994E-2</v>
      </c>
      <c r="O20" s="266" t="s">
        <v>46</v>
      </c>
      <c r="P20" s="270" t="s">
        <v>103</v>
      </c>
      <c r="Q20" s="95" t="s">
        <v>170</v>
      </c>
      <c r="R20" s="105" t="s">
        <v>95</v>
      </c>
      <c r="S20" s="274">
        <v>5.4745285565539401</v>
      </c>
      <c r="T20" s="273">
        <v>2.7652333333333337</v>
      </c>
      <c r="U20" s="273">
        <v>4.0027833333333334</v>
      </c>
      <c r="V20" s="273">
        <v>3.5467666666666666</v>
      </c>
      <c r="W20" s="40"/>
      <c r="X20" s="40">
        <f t="shared" si="2"/>
        <v>3.0296664207839079</v>
      </c>
      <c r="Y20" s="40">
        <f t="shared" si="3"/>
        <v>3.6054117687998546</v>
      </c>
      <c r="Z20" s="40">
        <f t="shared" si="4"/>
        <v>3.3158327826304967</v>
      </c>
      <c r="AA20" s="40">
        <f t="shared" si="5"/>
        <v>0.26443308745057426</v>
      </c>
      <c r="AB20" s="40">
        <f t="shared" si="1"/>
        <v>0.39737156453347877</v>
      </c>
      <c r="AC20" s="40">
        <f t="shared" si="1"/>
        <v>0.23093388403616988</v>
      </c>
      <c r="AD20" s="40">
        <f t="shared" si="6"/>
        <v>0.89273853602022291</v>
      </c>
      <c r="AE20" s="40">
        <v>2.7331302046391079</v>
      </c>
      <c r="AF20" s="40">
        <v>3</v>
      </c>
      <c r="AG20" s="40">
        <v>3.8</v>
      </c>
      <c r="AH20" s="40">
        <v>1.0769214350420877</v>
      </c>
      <c r="AI20" s="40">
        <v>4</v>
      </c>
      <c r="AJ20" s="40">
        <v>0.89273853602022291</v>
      </c>
      <c r="AK20" s="40">
        <v>2.5</v>
      </c>
      <c r="AL20" s="40">
        <v>3.9333613391028899</v>
      </c>
      <c r="AM20" s="40">
        <v>5</v>
      </c>
      <c r="AN20" s="40">
        <v>1.972828610947817</v>
      </c>
      <c r="AP20" s="297">
        <v>4.4000000000000004</v>
      </c>
      <c r="AQ20" s="297">
        <v>3.8794140683530105</v>
      </c>
      <c r="AR20" s="297">
        <v>3.246945465877741</v>
      </c>
      <c r="AS20" s="297">
        <v>6.0260856741433475</v>
      </c>
      <c r="AT20" s="297">
        <v>13.152445208374099</v>
      </c>
    </row>
    <row r="21" spans="1:46" s="297" customFormat="1">
      <c r="A21" s="266" t="s">
        <v>37</v>
      </c>
      <c r="B21" s="958"/>
      <c r="C21" s="961"/>
      <c r="D21" s="266" t="s">
        <v>23</v>
      </c>
      <c r="E21" s="266" t="s">
        <v>37</v>
      </c>
      <c r="F21" s="267">
        <v>1390.05</v>
      </c>
      <c r="G21" s="268">
        <v>25.549999237060501</v>
      </c>
      <c r="H21" s="268">
        <v>26.899999618530199</v>
      </c>
      <c r="I21" s="268">
        <v>33.389999389648402</v>
      </c>
      <c r="J21" s="268">
        <v>9.4595382433634292</v>
      </c>
      <c r="K21" s="268">
        <v>0.14554800000000001</v>
      </c>
      <c r="L21" s="268">
        <v>2.67881321883866</v>
      </c>
      <c r="M21" s="268">
        <v>2.4254098579343402</v>
      </c>
      <c r="N21" s="269">
        <v>8.016972E-2</v>
      </c>
      <c r="O21" s="266" t="s">
        <v>47</v>
      </c>
      <c r="P21" s="270" t="s">
        <v>104</v>
      </c>
      <c r="Q21" s="95" t="s">
        <v>191</v>
      </c>
      <c r="R21" s="105" t="s">
        <v>95</v>
      </c>
      <c r="S21" s="274">
        <v>5.9406964954511885</v>
      </c>
      <c r="T21" s="273">
        <v>2.6742833333333333</v>
      </c>
      <c r="U21" s="273">
        <v>3.9322166666666671</v>
      </c>
      <c r="V21" s="273">
        <v>3.4710666666666667</v>
      </c>
      <c r="W21" s="40"/>
      <c r="X21" s="40">
        <f t="shared" si="2"/>
        <v>2.958829314185965</v>
      </c>
      <c r="Y21" s="40">
        <f t="shared" si="3"/>
        <v>3.5736669327521686</v>
      </c>
      <c r="Z21" s="40">
        <f t="shared" si="4"/>
        <v>3.2632887090502125</v>
      </c>
      <c r="AA21" s="40">
        <f t="shared" si="5"/>
        <v>0.28454598085263161</v>
      </c>
      <c r="AB21" s="40">
        <f t="shared" si="1"/>
        <v>0.35854973391449851</v>
      </c>
      <c r="AC21" s="40">
        <f t="shared" si="1"/>
        <v>0.20777795761645423</v>
      </c>
      <c r="AD21" s="40">
        <f t="shared" si="6"/>
        <v>0.85087367238358436</v>
      </c>
      <c r="AE21" s="40">
        <v>2.6040890667823762</v>
      </c>
      <c r="AF21" s="40">
        <v>3</v>
      </c>
      <c r="AG21" s="40">
        <v>3.8</v>
      </c>
      <c r="AH21" s="40">
        <v>1.0335363891982676</v>
      </c>
      <c r="AI21" s="40">
        <v>4</v>
      </c>
      <c r="AJ21" s="40">
        <v>0.85087367238358436</v>
      </c>
      <c r="AK21" s="40">
        <v>2.5</v>
      </c>
      <c r="AL21" s="40">
        <v>3.7818466096108017</v>
      </c>
      <c r="AM21" s="40">
        <v>5</v>
      </c>
      <c r="AN21" s="40">
        <v>2.0059160679930854</v>
      </c>
      <c r="AP21" s="297">
        <v>4.8</v>
      </c>
      <c r="AQ21" s="621">
        <v>6.42</v>
      </c>
      <c r="AR21" s="621">
        <v>3.82</v>
      </c>
      <c r="AS21" s="621">
        <v>6.62</v>
      </c>
      <c r="AT21" s="621">
        <v>16.86</v>
      </c>
    </row>
    <row r="22" spans="1:46" s="297" customFormat="1">
      <c r="A22" s="266" t="s">
        <v>38</v>
      </c>
      <c r="B22" s="958"/>
      <c r="C22" s="961"/>
      <c r="D22" s="266" t="s">
        <v>23</v>
      </c>
      <c r="E22" s="266" t="s">
        <v>38</v>
      </c>
      <c r="F22" s="267">
        <v>1390.32</v>
      </c>
      <c r="G22" s="268">
        <v>25.620000839233398</v>
      </c>
      <c r="H22" s="268">
        <v>27.209999084472599</v>
      </c>
      <c r="I22" s="268">
        <v>35.840000152587798</v>
      </c>
      <c r="J22" s="268">
        <v>4.1837977654328702</v>
      </c>
      <c r="K22" s="268">
        <v>0.18050450000000001</v>
      </c>
      <c r="L22" s="268">
        <v>2.66996796622337</v>
      </c>
      <c r="M22" s="268">
        <v>2.55826190611474</v>
      </c>
      <c r="N22" s="269">
        <v>9.7783090000000003E-2</v>
      </c>
      <c r="O22" s="266" t="s">
        <v>52</v>
      </c>
      <c r="P22" s="270" t="s">
        <v>108</v>
      </c>
      <c r="Q22" s="95" t="s">
        <v>182</v>
      </c>
      <c r="R22" s="105" t="s">
        <v>95</v>
      </c>
      <c r="S22" s="278">
        <v>10.743889630113264</v>
      </c>
      <c r="T22" s="273">
        <v>2.6781666666666668</v>
      </c>
      <c r="U22" s="273">
        <v>3.8963999999999999</v>
      </c>
      <c r="V22" s="273">
        <v>3.4365000000000001</v>
      </c>
      <c r="W22" s="40"/>
      <c r="X22" s="40">
        <f t="shared" si="2"/>
        <v>2.3187385001905616</v>
      </c>
      <c r="Y22" s="40">
        <f t="shared" si="3"/>
        <v>3.2624220635385961</v>
      </c>
      <c r="Z22" s="40">
        <f t="shared" si="4"/>
        <v>2.7680783721295299</v>
      </c>
      <c r="AA22" s="40">
        <f t="shared" si="5"/>
        <v>0.3594281664761052</v>
      </c>
      <c r="AB22" s="40">
        <f t="shared" si="1"/>
        <v>0.63397793646140377</v>
      </c>
      <c r="AC22" s="40">
        <f t="shared" si="1"/>
        <v>0.66842162787047021</v>
      </c>
      <c r="AD22" s="40">
        <f t="shared" si="6"/>
        <v>1.6618277308079792</v>
      </c>
      <c r="AE22" s="40">
        <v>3.5525700992890639</v>
      </c>
      <c r="AF22" s="40">
        <v>3</v>
      </c>
      <c r="AG22" s="40">
        <v>3.8</v>
      </c>
      <c r="AH22" s="40">
        <v>2.0354578225100428</v>
      </c>
      <c r="AI22" s="40">
        <v>4</v>
      </c>
      <c r="AJ22" s="40">
        <v>1.6618277308079792</v>
      </c>
      <c r="AK22" s="40">
        <v>2.5</v>
      </c>
      <c r="AL22" s="40">
        <v>4.5225203594735293</v>
      </c>
      <c r="AM22" s="40">
        <v>5</v>
      </c>
      <c r="AN22" s="40">
        <v>0.2949865024529883</v>
      </c>
      <c r="AP22" s="297">
        <v>5</v>
      </c>
      <c r="AQ22" s="297">
        <v>8.113000188905513</v>
      </c>
      <c r="AR22" s="297">
        <v>5.5659031128785257</v>
      </c>
      <c r="AS22" s="297">
        <v>7.9243659046844437</v>
      </c>
      <c r="AT22" s="297">
        <v>21.603269206468482</v>
      </c>
    </row>
    <row r="23" spans="1:46" s="297" customFormat="1">
      <c r="A23" s="266" t="s">
        <v>39</v>
      </c>
      <c r="B23" s="958"/>
      <c r="C23" s="961"/>
      <c r="D23" s="266" t="s">
        <v>23</v>
      </c>
      <c r="E23" s="266" t="s">
        <v>39</v>
      </c>
      <c r="F23" s="267">
        <v>1390.51</v>
      </c>
      <c r="G23" s="268">
        <v>25.569999694824201</v>
      </c>
      <c r="H23" s="268">
        <v>27.149999618530199</v>
      </c>
      <c r="I23" s="268">
        <v>32.930000305175703</v>
      </c>
      <c r="J23" s="268">
        <v>10.9289549234761</v>
      </c>
      <c r="K23" s="268">
        <v>0.19985269999999999</v>
      </c>
      <c r="L23" s="268">
        <v>2.6566256457795001</v>
      </c>
      <c r="M23" s="268">
        <v>2.3662842264667501</v>
      </c>
      <c r="N23" s="269">
        <v>0.1182396</v>
      </c>
      <c r="O23" s="266" t="s">
        <v>53</v>
      </c>
      <c r="P23" s="270" t="s">
        <v>109</v>
      </c>
      <c r="Q23" s="95" t="s">
        <v>183</v>
      </c>
      <c r="R23" s="105" t="s">
        <v>95</v>
      </c>
      <c r="S23" s="274">
        <v>8.8068365274917859</v>
      </c>
      <c r="T23" s="273">
        <v>2.6036333333333337</v>
      </c>
      <c r="U23" s="273">
        <v>3.50685</v>
      </c>
      <c r="V23" s="301"/>
      <c r="W23" s="13"/>
      <c r="X23" s="40">
        <f t="shared" si="2"/>
        <v>2.5582721769039414</v>
      </c>
      <c r="Y23" s="40">
        <f t="shared" si="3"/>
        <v>3.3845403446788747</v>
      </c>
      <c r="Z23" s="40">
        <f t="shared" si="4"/>
        <v>2.9580396537035663</v>
      </c>
      <c r="AA23" s="40">
        <f t="shared" si="5"/>
        <v>4.5361156429392313E-2</v>
      </c>
      <c r="AB23" s="40">
        <f t="shared" si="1"/>
        <v>0.12230965532112537</v>
      </c>
      <c r="AC23" s="40">
        <f t="shared" si="1"/>
        <v>2.9580396537035663</v>
      </c>
      <c r="AD23" s="40">
        <f t="shared" si="6"/>
        <v>3.1257104654540839</v>
      </c>
      <c r="AE23" s="40">
        <v>3.814463147461487</v>
      </c>
      <c r="AF23" s="40">
        <v>3</v>
      </c>
      <c r="AG23" s="40">
        <v>3.8</v>
      </c>
      <c r="AH23" s="40">
        <v>3.2621111282846953</v>
      </c>
      <c r="AI23" s="40">
        <v>4</v>
      </c>
      <c r="AJ23" s="40">
        <v>3.1257104654540839</v>
      </c>
      <c r="AK23" s="40">
        <v>2.5</v>
      </c>
      <c r="AL23" s="40">
        <v>4.1661629963888531</v>
      </c>
      <c r="AM23" s="40">
        <v>5</v>
      </c>
      <c r="AN23" s="40">
        <v>4.7990681207278882</v>
      </c>
    </row>
    <row r="24" spans="1:46" s="297" customFormat="1">
      <c r="A24" s="266" t="s">
        <v>40</v>
      </c>
      <c r="B24" s="958"/>
      <c r="C24" s="961"/>
      <c r="D24" s="266" t="s">
        <v>23</v>
      </c>
      <c r="E24" s="266" t="s">
        <v>40</v>
      </c>
      <c r="F24" s="267">
        <v>1390.85</v>
      </c>
      <c r="G24" s="268">
        <v>25.569999694824201</v>
      </c>
      <c r="H24" s="268">
        <v>26.530000686645501</v>
      </c>
      <c r="I24" s="268">
        <v>32.700000762939403</v>
      </c>
      <c r="J24" s="268">
        <v>9.5663424545495008</v>
      </c>
      <c r="K24" s="268">
        <v>0.1291081</v>
      </c>
      <c r="L24" s="268">
        <v>2.6590269152192798</v>
      </c>
      <c r="M24" s="268">
        <v>2.4046552945507602</v>
      </c>
      <c r="N24" s="269">
        <v>6.9534579999999999E-2</v>
      </c>
      <c r="O24" s="266" t="s">
        <v>54</v>
      </c>
      <c r="P24" s="270" t="s">
        <v>109</v>
      </c>
      <c r="Q24" s="95" t="s">
        <v>183</v>
      </c>
      <c r="R24" s="105" t="s">
        <v>95</v>
      </c>
      <c r="S24" s="278">
        <v>10.430674561545535</v>
      </c>
      <c r="T24" s="273">
        <v>2.7102166666666667</v>
      </c>
      <c r="U24" s="273">
        <v>3.9132833333333337</v>
      </c>
      <c r="V24" s="273">
        <v>3.3540166666666664</v>
      </c>
      <c r="W24" s="40"/>
      <c r="X24" s="40">
        <f t="shared" si="2"/>
        <v>2.3558921712472261</v>
      </c>
      <c r="Y24" s="40">
        <f t="shared" si="3"/>
        <v>3.2818652989376047</v>
      </c>
      <c r="Z24" s="40">
        <f t="shared" si="4"/>
        <v>2.7979463814399077</v>
      </c>
      <c r="AA24" s="40">
        <f t="shared" si="5"/>
        <v>0.35432449541944067</v>
      </c>
      <c r="AB24" s="40">
        <f t="shared" si="1"/>
        <v>0.63141803439572897</v>
      </c>
      <c r="AC24" s="40">
        <f t="shared" si="1"/>
        <v>0.55607028522675872</v>
      </c>
      <c r="AD24" s="40">
        <f t="shared" si="6"/>
        <v>1.5418128150419284</v>
      </c>
      <c r="AE24" s="40">
        <v>3.4580128911653261</v>
      </c>
      <c r="AF24" s="40">
        <v>3</v>
      </c>
      <c r="AG24" s="40">
        <v>3.8</v>
      </c>
      <c r="AH24" s="40">
        <v>1.9206067424600732</v>
      </c>
      <c r="AI24" s="40">
        <v>4</v>
      </c>
      <c r="AJ24" s="40">
        <v>1.5418128150419284</v>
      </c>
      <c r="AK24" s="40">
        <v>2.5</v>
      </c>
      <c r="AL24" s="40">
        <v>4.4402883238291695</v>
      </c>
      <c r="AM24" s="40">
        <v>5</v>
      </c>
      <c r="AN24" s="40">
        <v>0.32451711592178389</v>
      </c>
    </row>
    <row r="25" spans="1:46" s="297" customFormat="1">
      <c r="A25" s="266" t="s">
        <v>41</v>
      </c>
      <c r="B25" s="958"/>
      <c r="C25" s="961"/>
      <c r="D25" s="266" t="s">
        <v>23</v>
      </c>
      <c r="E25" s="266" t="s">
        <v>41</v>
      </c>
      <c r="F25" s="267">
        <v>1391.02</v>
      </c>
      <c r="G25" s="268">
        <v>25.75</v>
      </c>
      <c r="H25" s="268">
        <v>26.030000686645501</v>
      </c>
      <c r="I25" s="268">
        <v>31.639999389648398</v>
      </c>
      <c r="J25" s="268">
        <v>10.756559760014399</v>
      </c>
      <c r="K25" s="268">
        <v>0.19894829999999999</v>
      </c>
      <c r="L25" s="268">
        <v>2.6202249517756702</v>
      </c>
      <c r="M25" s="268">
        <v>2.3383788889911101</v>
      </c>
      <c r="N25" s="269">
        <v>0.1089099</v>
      </c>
      <c r="O25" s="266" t="s">
        <v>72</v>
      </c>
      <c r="P25" s="270" t="s">
        <v>161</v>
      </c>
      <c r="Q25" s="95" t="s">
        <v>203</v>
      </c>
      <c r="R25" s="105" t="s">
        <v>95</v>
      </c>
      <c r="S25" s="278"/>
      <c r="T25" s="273">
        <v>2.8918083333333335</v>
      </c>
      <c r="U25" s="273">
        <v>3.3272833333333334</v>
      </c>
      <c r="V25" s="273">
        <v>3.1895500000000001</v>
      </c>
      <c r="W25" s="40"/>
      <c r="X25" s="40">
        <f t="shared" si="2"/>
        <v>4</v>
      </c>
      <c r="Y25" s="40">
        <f t="shared" si="3"/>
        <v>4</v>
      </c>
      <c r="Z25" s="40">
        <f t="shared" si="4"/>
        <v>4</v>
      </c>
      <c r="AA25" s="40">
        <f t="shared" si="5"/>
        <v>1.1081916666666665</v>
      </c>
      <c r="AB25" s="40">
        <f t="shared" si="1"/>
        <v>0.67271666666666663</v>
      </c>
      <c r="AC25" s="40">
        <f t="shared" si="1"/>
        <v>0.81044999999999989</v>
      </c>
      <c r="AD25" s="40">
        <f t="shared" si="6"/>
        <v>2.591358333333333</v>
      </c>
      <c r="AE25" s="40">
        <v>1.6741651192996567</v>
      </c>
      <c r="AF25" s="40">
        <v>3</v>
      </c>
      <c r="AG25" s="40">
        <v>3.8</v>
      </c>
      <c r="AH25" s="40">
        <v>0.27716032286294867</v>
      </c>
      <c r="AI25" s="40">
        <v>4</v>
      </c>
      <c r="AJ25" s="40">
        <v>0.76171604919841718</v>
      </c>
      <c r="AK25" s="40">
        <v>2.5</v>
      </c>
      <c r="AL25" s="40">
        <v>2.9062453753288184</v>
      </c>
      <c r="AM25" s="40">
        <v>5</v>
      </c>
      <c r="AN25" s="40">
        <v>3.1680480225551491</v>
      </c>
    </row>
    <row r="26" spans="1:46" s="297" customFormat="1">
      <c r="A26" s="266" t="s">
        <v>42</v>
      </c>
      <c r="B26" s="958"/>
      <c r="C26" s="961"/>
      <c r="D26" s="266" t="s">
        <v>23</v>
      </c>
      <c r="E26" s="266" t="s">
        <v>42</v>
      </c>
      <c r="F26" s="267">
        <v>1391.22</v>
      </c>
      <c r="G26" s="268">
        <v>25.590000152587798</v>
      </c>
      <c r="H26" s="268">
        <v>27.7199993133544</v>
      </c>
      <c r="I26" s="268">
        <v>33.919998168945298</v>
      </c>
      <c r="J26" s="268">
        <v>10.1124921391112</v>
      </c>
      <c r="K26" s="268">
        <v>0.24893480000000001</v>
      </c>
      <c r="L26" s="268">
        <v>2.6517322801611498</v>
      </c>
      <c r="M26" s="268">
        <v>2.3835760617795798</v>
      </c>
      <c r="N26" s="269">
        <v>0.14512630000000001</v>
      </c>
      <c r="O26" s="266" t="s">
        <v>79</v>
      </c>
      <c r="P26" s="270" t="s">
        <v>115</v>
      </c>
      <c r="Q26" s="95" t="s">
        <v>200</v>
      </c>
      <c r="R26" s="105" t="s">
        <v>95</v>
      </c>
      <c r="S26" s="274">
        <v>5.8335690045248807</v>
      </c>
      <c r="T26" s="273">
        <v>2.6643916666666669</v>
      </c>
      <c r="U26" s="273">
        <v>4.0954666666666659</v>
      </c>
      <c r="V26" s="273">
        <v>3.7474166666666666</v>
      </c>
      <c r="W26" s="40"/>
      <c r="X26" s="40">
        <f t="shared" si="2"/>
        <v>2.9749600029142567</v>
      </c>
      <c r="Y26" s="40">
        <f t="shared" si="3"/>
        <v>3.5809372137553028</v>
      </c>
      <c r="Z26" s="40">
        <f t="shared" si="4"/>
        <v>3.2752894048670504</v>
      </c>
      <c r="AA26" s="40">
        <f t="shared" si="5"/>
        <v>0.31056833624758973</v>
      </c>
      <c r="AB26" s="40">
        <f t="shared" si="1"/>
        <v>0.51452945291136309</v>
      </c>
      <c r="AC26" s="40">
        <f t="shared" si="1"/>
        <v>0.47212726179961617</v>
      </c>
      <c r="AD26" s="40">
        <f t="shared" si="6"/>
        <v>1.297225050958569</v>
      </c>
      <c r="AE26" s="40">
        <v>3.0090996751028363</v>
      </c>
      <c r="AF26" s="40">
        <v>3</v>
      </c>
      <c r="AG26" s="40">
        <v>3.8</v>
      </c>
      <c r="AH26" s="40">
        <v>1.4802388994303906</v>
      </c>
      <c r="AI26" s="40">
        <v>4</v>
      </c>
      <c r="AJ26" s="40">
        <v>1.297225050958569</v>
      </c>
      <c r="AK26" s="40">
        <v>2.5</v>
      </c>
      <c r="AL26" s="40">
        <v>4.1919829740201546</v>
      </c>
      <c r="AM26" s="40">
        <v>5</v>
      </c>
      <c r="AN26" s="40">
        <v>1.6227763886547395</v>
      </c>
    </row>
    <row r="27" spans="1:46" s="297" customFormat="1" ht="16" thickBot="1">
      <c r="A27" s="266" t="s">
        <v>43</v>
      </c>
      <c r="B27" s="958"/>
      <c r="C27" s="961"/>
      <c r="D27" s="266" t="s">
        <v>23</v>
      </c>
      <c r="E27" s="266" t="s">
        <v>43</v>
      </c>
      <c r="F27" s="267">
        <v>1391.79</v>
      </c>
      <c r="G27" s="268">
        <v>25.590000152587798</v>
      </c>
      <c r="H27" s="268">
        <v>27.7199993133544</v>
      </c>
      <c r="I27" s="268">
        <v>33.930000305175703</v>
      </c>
      <c r="J27" s="268">
        <v>9.5422169137487103</v>
      </c>
      <c r="K27" s="268">
        <v>0.19484779999999999</v>
      </c>
      <c r="L27" s="268">
        <v>2.6357711014706999</v>
      </c>
      <c r="M27" s="268">
        <v>2.3842601056184698</v>
      </c>
      <c r="N27" s="269">
        <v>0.1098201</v>
      </c>
      <c r="O27" s="266" t="s">
        <v>81</v>
      </c>
      <c r="P27" s="270" t="s">
        <v>117</v>
      </c>
      <c r="Q27" s="95" t="s">
        <v>201</v>
      </c>
      <c r="R27" s="105" t="s">
        <v>95</v>
      </c>
      <c r="S27" s="274">
        <v>5.6865105471647919</v>
      </c>
      <c r="T27" s="273">
        <v>2.8368666666666664</v>
      </c>
      <c r="U27" s="273">
        <v>3.6466333333333338</v>
      </c>
      <c r="V27" s="273">
        <v>3.5400666666666663</v>
      </c>
      <c r="W27" s="40"/>
      <c r="X27" s="40">
        <f t="shared" si="2"/>
        <v>2.9972465987947055</v>
      </c>
      <c r="Y27" s="40">
        <f t="shared" si="3"/>
        <v>3.5909415312503494</v>
      </c>
      <c r="Z27" s="40">
        <f t="shared" si="4"/>
        <v>3.2918351758117308</v>
      </c>
      <c r="AA27" s="40">
        <f t="shared" si="5"/>
        <v>0.16037993212803903</v>
      </c>
      <c r="AB27" s="40">
        <f t="shared" si="1"/>
        <v>5.569180208298441E-2</v>
      </c>
      <c r="AC27" s="40">
        <f t="shared" si="1"/>
        <v>0.24823149085493545</v>
      </c>
      <c r="AD27" s="40">
        <f t="shared" si="6"/>
        <v>0.46430322506595889</v>
      </c>
      <c r="AE27" s="40">
        <v>2.4913312217431276</v>
      </c>
      <c r="AF27" s="40">
        <v>3</v>
      </c>
      <c r="AG27" s="40">
        <v>3.8</v>
      </c>
      <c r="AH27" s="40">
        <v>0.64779736981270553</v>
      </c>
      <c r="AI27" s="40">
        <v>4</v>
      </c>
      <c r="AJ27" s="40">
        <v>0.46430322506595889</v>
      </c>
      <c r="AK27" s="40">
        <v>2.5</v>
      </c>
      <c r="AL27" s="40">
        <v>3.681288429180841</v>
      </c>
      <c r="AM27" s="40">
        <v>5</v>
      </c>
      <c r="AN27" s="40">
        <v>2.170742002708018</v>
      </c>
    </row>
    <row r="28" spans="1:46" s="334" customFormat="1">
      <c r="A28" s="303" t="s">
        <v>44</v>
      </c>
      <c r="B28" s="958"/>
      <c r="C28" s="961"/>
      <c r="D28" s="303" t="s">
        <v>23</v>
      </c>
      <c r="E28" s="303" t="s">
        <v>44</v>
      </c>
      <c r="F28" s="304">
        <v>1392.08</v>
      </c>
      <c r="G28" s="305">
        <v>25.579999923706001</v>
      </c>
      <c r="H28" s="305">
        <v>26.840000152587798</v>
      </c>
      <c r="I28" s="305">
        <v>33.130001068115199</v>
      </c>
      <c r="J28" s="305">
        <v>9.6660434982927494</v>
      </c>
      <c r="K28" s="305">
        <v>0.18111530000000001</v>
      </c>
      <c r="L28" s="305">
        <v>2.66373743592181</v>
      </c>
      <c r="M28" s="305">
        <v>2.4062594166853</v>
      </c>
      <c r="N28" s="306">
        <v>0.10140299999999999</v>
      </c>
      <c r="O28" s="303" t="s">
        <v>28</v>
      </c>
      <c r="P28" s="307" t="s">
        <v>93</v>
      </c>
      <c r="Q28" s="609" t="s">
        <v>186</v>
      </c>
      <c r="R28" s="610" t="s">
        <v>94</v>
      </c>
      <c r="S28" s="611">
        <v>10.473911870044446</v>
      </c>
      <c r="T28" s="612">
        <v>2.7767166666666667</v>
      </c>
      <c r="U28" s="612">
        <v>4.1091999999999995</v>
      </c>
      <c r="V28" s="612">
        <v>3.4415166666666663</v>
      </c>
      <c r="W28" s="613">
        <v>4.8</v>
      </c>
      <c r="X28" s="171">
        <f>$W$5^(1-S28/100)*0.025^(S28/100)</f>
        <v>2.3507281434996647</v>
      </c>
      <c r="Y28" s="171">
        <f>$W$5^(1-S28/100)*0.6^(S28/100)</f>
        <v>3.2791744079964866</v>
      </c>
      <c r="Z28" s="171">
        <f>$W$5^(1-S28/100)*0.13^(S28/100)</f>
        <v>2.7938042008483457</v>
      </c>
      <c r="AA28" s="171">
        <f>ABS((X28-T28)/T28*100)</f>
        <v>15.341447266868013</v>
      </c>
      <c r="AB28" s="171">
        <f t="shared" ref="AB28:AB45" si="7">ABS((Y28-U28)/U28*100)</f>
        <v>20.199201596503286</v>
      </c>
      <c r="AC28" s="171">
        <f>ABS((Z28-V28)/V28*100)</f>
        <v>18.820552929231415</v>
      </c>
      <c r="AD28" s="614">
        <f>SQRT(AA28^2+AB28^2+AC28^2)</f>
        <v>31.584505092533494</v>
      </c>
      <c r="AE28" s="40"/>
      <c r="AF28" s="40"/>
      <c r="AG28" s="40"/>
      <c r="AH28" s="40"/>
      <c r="AI28" s="40"/>
      <c r="AJ28" s="40"/>
      <c r="AK28" s="40"/>
      <c r="AL28" s="40"/>
      <c r="AM28" s="40"/>
      <c r="AN28" s="40"/>
      <c r="AO28" s="40"/>
      <c r="AQ28" s="334">
        <v>0</v>
      </c>
      <c r="AR28" s="334">
        <f>$W$5^(1-AQ28/100)*0.025^(AQ28/100)</f>
        <v>4</v>
      </c>
      <c r="AS28" s="334">
        <f>$W$5^(1-AQ28/100)*0.6^(AQ28/100)</f>
        <v>4</v>
      </c>
      <c r="AT28" s="334">
        <f>$W$5^(1-AQ28/100)*0.13^(AQ28/100)</f>
        <v>4</v>
      </c>
    </row>
    <row r="29" spans="1:46" s="334" customFormat="1">
      <c r="A29" s="303" t="s">
        <v>45</v>
      </c>
      <c r="B29" s="958"/>
      <c r="C29" s="961"/>
      <c r="D29" s="303" t="s">
        <v>23</v>
      </c>
      <c r="E29" s="303" t="s">
        <v>45</v>
      </c>
      <c r="F29" s="304">
        <v>1392.39</v>
      </c>
      <c r="G29" s="305">
        <v>25.7299995422363</v>
      </c>
      <c r="H29" s="305">
        <v>27.840000152587798</v>
      </c>
      <c r="I29" s="305">
        <v>33.029998779296797</v>
      </c>
      <c r="J29" s="305">
        <v>8.0586083263023696</v>
      </c>
      <c r="K29" s="305">
        <v>0.1297314</v>
      </c>
      <c r="L29" s="305">
        <v>2.4861450635370099</v>
      </c>
      <c r="M29" s="305">
        <v>2.2857963704428599</v>
      </c>
      <c r="N29" s="306">
        <v>6.8142259999999996E-2</v>
      </c>
      <c r="O29" s="303" t="s">
        <v>31</v>
      </c>
      <c r="P29" s="307" t="s">
        <v>97</v>
      </c>
      <c r="Q29" s="609" t="s">
        <v>187</v>
      </c>
      <c r="R29" s="615" t="s">
        <v>94</v>
      </c>
      <c r="S29" s="316">
        <v>10.738858398161378</v>
      </c>
      <c r="T29" s="310">
        <v>3.0029999999999983</v>
      </c>
      <c r="U29" s="310">
        <v>4.3779166666666667</v>
      </c>
      <c r="V29" s="310">
        <v>3.7389666666666663</v>
      </c>
      <c r="W29" s="311"/>
      <c r="X29" s="40">
        <f t="shared" ref="X29:X41" si="8">$W$5^(1-S29/100)*0.025^(S29/100)</f>
        <v>2.3193306512107932</v>
      </c>
      <c r="Y29" s="40">
        <f t="shared" ref="Y29:Y41" si="9">$W$5^(1-S29/100)*0.6^(S29/100)</f>
        <v>3.2627334717147458</v>
      </c>
      <c r="Z29" s="40">
        <f t="shared" ref="Z29:Z41" si="10">$W$5^(1-S29/100)*0.13^(S29/100)</f>
        <v>2.7685556187031621</v>
      </c>
      <c r="AA29" s="40">
        <f t="shared" ref="AA29:AA45" si="11">ABS((X29-T29)/T29*100)</f>
        <v>22.766212080892625</v>
      </c>
      <c r="AB29" s="40">
        <f t="shared" si="7"/>
        <v>25.472919652466068</v>
      </c>
      <c r="AC29" s="40">
        <f t="shared" ref="AC29:AC45" si="12">ABS((Z29-V29)/V29*100)</f>
        <v>25.953990352864984</v>
      </c>
      <c r="AD29" s="616">
        <f t="shared" ref="AD29:AD45" si="13">SQRT(AA29^2+AB29^2+AC29^2)</f>
        <v>42.904308214557915</v>
      </c>
      <c r="AE29" s="40"/>
      <c r="AF29" s="40"/>
      <c r="AG29" s="40"/>
      <c r="AH29" s="40"/>
      <c r="AJ29" s="334">
        <v>4.5</v>
      </c>
      <c r="AK29" s="334">
        <v>0.32386487390787133</v>
      </c>
      <c r="AL29" s="334">
        <v>3.2</v>
      </c>
      <c r="AM29" s="334">
        <v>2.5809441474579384</v>
      </c>
      <c r="AN29" s="334">
        <v>3.5</v>
      </c>
      <c r="AO29" s="334">
        <v>1.9383615608060731</v>
      </c>
      <c r="AQ29" s="334">
        <v>1</v>
      </c>
      <c r="AR29" s="334">
        <f t="shared" ref="AR29:AR42" si="14">$W$5^(1-AQ29/100)*0.025^(AQ29/100)</f>
        <v>3.8020584710324079</v>
      </c>
      <c r="AS29" s="334">
        <f t="shared" ref="AS29:AS42" si="15">$W$5^(1-AQ29/100)*0.6^(AQ29/100)</f>
        <v>3.9248304830546319</v>
      </c>
      <c r="AT29" s="334">
        <f t="shared" ref="AT29:AT42" si="16">$W$5^(1-AQ29/100)*0.13^(AQ29/100)</f>
        <v>3.8652610013785624</v>
      </c>
    </row>
    <row r="30" spans="1:46" s="334" customFormat="1">
      <c r="A30" s="303" t="s">
        <v>46</v>
      </c>
      <c r="B30" s="958"/>
      <c r="C30" s="961"/>
      <c r="D30" s="303" t="s">
        <v>23</v>
      </c>
      <c r="E30" s="303" t="s">
        <v>46</v>
      </c>
      <c r="F30" s="304">
        <v>1392.81</v>
      </c>
      <c r="G30" s="305">
        <v>25.569999694824201</v>
      </c>
      <c r="H30" s="305">
        <v>25.829999923706001</v>
      </c>
      <c r="I30" s="305">
        <v>33.349998474121001</v>
      </c>
      <c r="J30" s="305">
        <v>5.6934282978142701</v>
      </c>
      <c r="K30" s="305">
        <v>0.31254330000000002</v>
      </c>
      <c r="L30" s="305">
        <v>2.6702009933484399</v>
      </c>
      <c r="M30" s="305">
        <v>2.51817501438462</v>
      </c>
      <c r="N30" s="306">
        <v>0.19790869999999999</v>
      </c>
      <c r="O30" s="303" t="s">
        <v>33</v>
      </c>
      <c r="P30" s="307" t="s">
        <v>98</v>
      </c>
      <c r="Q30" s="609" t="s">
        <v>188</v>
      </c>
      <c r="R30" s="615" t="s">
        <v>94</v>
      </c>
      <c r="S30" s="311">
        <v>2.7345998848589699</v>
      </c>
      <c r="T30" s="310">
        <v>3.2986666666666666</v>
      </c>
      <c r="U30" s="310">
        <v>3.9135333333333331</v>
      </c>
      <c r="V30" s="310">
        <v>3.7200833333333332</v>
      </c>
      <c r="W30" s="311"/>
      <c r="X30" s="40">
        <f t="shared" si="8"/>
        <v>3.4816581626076677</v>
      </c>
      <c r="Y30" s="40">
        <f t="shared" si="9"/>
        <v>3.797776334038927</v>
      </c>
      <c r="Z30" s="40">
        <f t="shared" si="10"/>
        <v>3.6422181600892976</v>
      </c>
      <c r="AA30" s="40">
        <f t="shared" si="11"/>
        <v>5.5474382358832175</v>
      </c>
      <c r="AB30" s="40">
        <f t="shared" si="7"/>
        <v>2.9578641456417754</v>
      </c>
      <c r="AC30" s="40">
        <f t="shared" si="12"/>
        <v>2.0931029298815611</v>
      </c>
      <c r="AD30" s="616">
        <f t="shared" si="13"/>
        <v>6.6260177452291078</v>
      </c>
      <c r="AE30" s="40"/>
      <c r="AF30" s="40">
        <v>6.6319391379294528</v>
      </c>
      <c r="AG30" s="40">
        <v>15.419732725453223</v>
      </c>
      <c r="AH30" s="40">
        <v>15.155158804838662</v>
      </c>
      <c r="AJ30" s="334">
        <v>4.5</v>
      </c>
      <c r="AK30" s="334">
        <v>0.4139349909032406</v>
      </c>
      <c r="AL30" s="334">
        <v>3.2</v>
      </c>
      <c r="AM30" s="334">
        <v>2.6512269208615931</v>
      </c>
      <c r="AN30" s="334">
        <v>3.5</v>
      </c>
      <c r="AO30" s="334">
        <v>1.9590876669343742</v>
      </c>
      <c r="AQ30" s="334">
        <v>2</v>
      </c>
      <c r="AR30" s="334">
        <f t="shared" si="14"/>
        <v>3.6139121542873238</v>
      </c>
      <c r="AS30" s="334">
        <f t="shared" si="15"/>
        <v>3.8510735801787148</v>
      </c>
      <c r="AT30" s="334">
        <f t="shared" si="16"/>
        <v>3.7350606521945027</v>
      </c>
    </row>
    <row r="31" spans="1:46" s="334" customFormat="1">
      <c r="A31" s="303" t="s">
        <v>47</v>
      </c>
      <c r="B31" s="958"/>
      <c r="C31" s="961"/>
      <c r="D31" s="303" t="s">
        <v>23</v>
      </c>
      <c r="E31" s="303" t="s">
        <v>47</v>
      </c>
      <c r="F31" s="304">
        <v>1392.95</v>
      </c>
      <c r="G31" s="305">
        <v>25.610000610351499</v>
      </c>
      <c r="H31" s="305">
        <v>28.409999847412099</v>
      </c>
      <c r="I31" s="305">
        <v>36.909999847412102</v>
      </c>
      <c r="J31" s="305">
        <v>5.3600513423243896</v>
      </c>
      <c r="K31" s="305">
        <v>0.33357959999999998</v>
      </c>
      <c r="L31" s="305">
        <v>2.6689089307990601</v>
      </c>
      <c r="M31" s="305">
        <v>2.5258540418283499</v>
      </c>
      <c r="N31" s="306">
        <v>0.19765769999999999</v>
      </c>
      <c r="O31" s="303" t="s">
        <v>34</v>
      </c>
      <c r="P31" s="307" t="s">
        <v>98</v>
      </c>
      <c r="Q31" s="609" t="s">
        <v>188</v>
      </c>
      <c r="R31" s="615" t="s">
        <v>94</v>
      </c>
      <c r="S31" s="311">
        <v>3.4618672926719851</v>
      </c>
      <c r="T31" s="310">
        <v>3.2876000000000003</v>
      </c>
      <c r="U31" s="310">
        <v>4.2732833333333335</v>
      </c>
      <c r="V31" s="310">
        <v>3.8699333333333334</v>
      </c>
      <c r="W31" s="311"/>
      <c r="X31" s="40">
        <f t="shared" si="8"/>
        <v>3.3554925781384894</v>
      </c>
      <c r="Y31" s="40">
        <f t="shared" si="9"/>
        <v>3.7457377174034785</v>
      </c>
      <c r="Z31" s="40">
        <f t="shared" si="10"/>
        <v>3.5525759230720202</v>
      </c>
      <c r="AA31" s="40">
        <f t="shared" si="11"/>
        <v>2.0651106624433977</v>
      </c>
      <c r="AB31" s="40">
        <f t="shared" si="7"/>
        <v>12.345205659891224</v>
      </c>
      <c r="AC31" s="40">
        <f t="shared" si="12"/>
        <v>8.200591145273302</v>
      </c>
      <c r="AD31" s="616">
        <f t="shared" si="13"/>
        <v>14.963905906048815</v>
      </c>
      <c r="AE31" s="40"/>
      <c r="AF31" s="40">
        <v>3.8291190330327289</v>
      </c>
      <c r="AG31" s="40">
        <v>15.563679289137239</v>
      </c>
      <c r="AH31" s="40">
        <v>14.751407091583445</v>
      </c>
      <c r="AJ31" s="334">
        <v>4.5</v>
      </c>
      <c r="AK31" s="334">
        <v>0.53327178947899911</v>
      </c>
      <c r="AL31" s="334">
        <v>3.2</v>
      </c>
      <c r="AM31" s="334">
        <v>2.9776735880057812</v>
      </c>
      <c r="AN31" s="334">
        <v>3.5</v>
      </c>
      <c r="AO31" s="334">
        <v>2.4054699738063627</v>
      </c>
      <c r="AQ31" s="334">
        <v>3</v>
      </c>
      <c r="AR31" s="334">
        <f t="shared" si="14"/>
        <v>3.4350763299437745</v>
      </c>
      <c r="AS31" s="334">
        <f t="shared" si="15"/>
        <v>3.7787027449929393</v>
      </c>
      <c r="AT31" s="334">
        <f t="shared" si="16"/>
        <v>3.6092460691777477</v>
      </c>
    </row>
    <row r="32" spans="1:46" s="334" customFormat="1">
      <c r="A32" s="303" t="s">
        <v>48</v>
      </c>
      <c r="B32" s="958"/>
      <c r="C32" s="961"/>
      <c r="D32" s="303" t="s">
        <v>23</v>
      </c>
      <c r="E32" s="303" t="s">
        <v>48</v>
      </c>
      <c r="F32" s="304">
        <v>1393.13</v>
      </c>
      <c r="G32" s="305">
        <v>25.649999618530199</v>
      </c>
      <c r="H32" s="305">
        <v>26.770000457763601</v>
      </c>
      <c r="I32" s="305">
        <v>34.659999847412102</v>
      </c>
      <c r="J32" s="305">
        <v>5.8611374938451899</v>
      </c>
      <c r="K32" s="305">
        <v>0.10947229999999999</v>
      </c>
      <c r="L32" s="305">
        <v>2.6657687776832799</v>
      </c>
      <c r="M32" s="305">
        <v>2.50952440435527</v>
      </c>
      <c r="N32" s="306">
        <v>6.134792E-2</v>
      </c>
      <c r="O32" s="303" t="s">
        <v>37</v>
      </c>
      <c r="P32" s="307" t="s">
        <v>99</v>
      </c>
      <c r="Q32" s="609" t="s">
        <v>190</v>
      </c>
      <c r="R32" s="615" t="s">
        <v>94</v>
      </c>
      <c r="S32" s="311">
        <v>9.3179832451046014</v>
      </c>
      <c r="T32" s="310">
        <v>3.1079166666666667</v>
      </c>
      <c r="U32" s="310">
        <v>4.33</v>
      </c>
      <c r="V32" s="310">
        <v>3.7493999999999996</v>
      </c>
      <c r="W32" s="311"/>
      <c r="X32" s="40">
        <f t="shared" si="8"/>
        <v>2.4927599626185968</v>
      </c>
      <c r="Y32" s="40">
        <f t="shared" si="9"/>
        <v>3.3518788480674684</v>
      </c>
      <c r="Z32" s="40">
        <f t="shared" si="10"/>
        <v>2.9066820737990531</v>
      </c>
      <c r="AA32" s="40">
        <f t="shared" si="11"/>
        <v>19.793217451607021</v>
      </c>
      <c r="AB32" s="40">
        <f t="shared" si="7"/>
        <v>22.589403046940685</v>
      </c>
      <c r="AC32" s="40">
        <f t="shared" si="12"/>
        <v>22.476074203897866</v>
      </c>
      <c r="AD32" s="616">
        <f t="shared" si="13"/>
        <v>37.51301772348976</v>
      </c>
      <c r="AE32" s="40"/>
      <c r="AF32" s="40">
        <v>14.704655169697222</v>
      </c>
      <c r="AG32" s="40">
        <v>21.021942783885734</v>
      </c>
      <c r="AH32" s="40">
        <v>19.026467713081693</v>
      </c>
      <c r="AJ32" s="334">
        <v>4.5</v>
      </c>
      <c r="AK32" s="334">
        <v>0.46409539864472382</v>
      </c>
      <c r="AL32" s="334">
        <v>3.2</v>
      </c>
      <c r="AM32" s="334">
        <v>2.8597711279342284</v>
      </c>
      <c r="AN32" s="334">
        <v>3.5</v>
      </c>
      <c r="AO32" s="334">
        <v>2.2903577642230268</v>
      </c>
      <c r="AQ32" s="334">
        <v>4</v>
      </c>
      <c r="AR32" s="334">
        <f t="shared" si="14"/>
        <v>3.2650902647264108</v>
      </c>
      <c r="AS32" s="334">
        <f t="shared" si="15"/>
        <v>3.7076919299876252</v>
      </c>
      <c r="AT32" s="334">
        <f t="shared" si="16"/>
        <v>3.4876695188929054</v>
      </c>
    </row>
    <row r="33" spans="1:46" s="334" customFormat="1">
      <c r="A33" s="303" t="s">
        <v>49</v>
      </c>
      <c r="B33" s="958"/>
      <c r="C33" s="961"/>
      <c r="D33" s="303" t="s">
        <v>23</v>
      </c>
      <c r="E33" s="303" t="s">
        <v>49</v>
      </c>
      <c r="F33" s="304">
        <v>1393.41</v>
      </c>
      <c r="G33" s="305">
        <v>25.809999465942301</v>
      </c>
      <c r="H33" s="305">
        <v>26.290000915527301</v>
      </c>
      <c r="I33" s="305">
        <v>34.25</v>
      </c>
      <c r="J33" s="305">
        <v>4.6608782522677199</v>
      </c>
      <c r="K33" s="305">
        <v>0.48254540000000001</v>
      </c>
      <c r="L33" s="305">
        <v>2.6153299676852999</v>
      </c>
      <c r="M33" s="305">
        <v>2.4934326219964098</v>
      </c>
      <c r="N33" s="306">
        <v>0.33936260000000001</v>
      </c>
      <c r="O33" s="303" t="s">
        <v>38</v>
      </c>
      <c r="P33" s="307" t="s">
        <v>100</v>
      </c>
      <c r="Q33" s="609" t="s">
        <v>191</v>
      </c>
      <c r="R33" s="615" t="s">
        <v>94</v>
      </c>
      <c r="S33" s="311">
        <v>3.9378486750348509</v>
      </c>
      <c r="T33" s="310">
        <v>3.1905000000000001</v>
      </c>
      <c r="U33" s="310">
        <v>4.2846166666666665</v>
      </c>
      <c r="V33" s="310">
        <v>3.7939166666666666</v>
      </c>
      <c r="W33" s="311"/>
      <c r="X33" s="40">
        <f t="shared" si="8"/>
        <v>3.2754055591687199</v>
      </c>
      <c r="Y33" s="40">
        <f t="shared" si="9"/>
        <v>3.7120661930012222</v>
      </c>
      <c r="Z33" s="40">
        <f t="shared" si="10"/>
        <v>3.4951048600964754</v>
      </c>
      <c r="AA33" s="40">
        <f t="shared" si="11"/>
        <v>2.661199159025851</v>
      </c>
      <c r="AB33" s="40">
        <f t="shared" si="7"/>
        <v>13.362933447926753</v>
      </c>
      <c r="AC33" s="40">
        <f t="shared" si="12"/>
        <v>7.8760772263542407</v>
      </c>
      <c r="AD33" s="616">
        <f t="shared" si="13"/>
        <v>15.737933910561939</v>
      </c>
      <c r="AE33" s="40"/>
      <c r="AF33" s="40">
        <v>13.393082998371325</v>
      </c>
      <c r="AG33" s="40">
        <v>16.600330912443287</v>
      </c>
      <c r="AH33" s="40">
        <v>22.415563380689317</v>
      </c>
      <c r="AJ33" s="334">
        <v>4.5</v>
      </c>
      <c r="AK33" s="334">
        <v>0.25963096472801794</v>
      </c>
      <c r="AL33" s="334">
        <v>3.2</v>
      </c>
      <c r="AM33" s="334">
        <v>2.6860345320822567</v>
      </c>
      <c r="AN33" s="334">
        <v>3.5</v>
      </c>
      <c r="AO33" s="334">
        <v>2.1053448239639341</v>
      </c>
      <c r="AQ33" s="334">
        <v>5</v>
      </c>
      <c r="AR33" s="334">
        <f t="shared" si="14"/>
        <v>3.1035160249221247</v>
      </c>
      <c r="AS33" s="334">
        <f t="shared" si="15"/>
        <v>3.6380155771477742</v>
      </c>
      <c r="AT33" s="334">
        <f t="shared" si="16"/>
        <v>3.370188244268371</v>
      </c>
    </row>
    <row r="34" spans="1:46" s="334" customFormat="1">
      <c r="A34" s="303" t="s">
        <v>50</v>
      </c>
      <c r="B34" s="958"/>
      <c r="C34" s="961"/>
      <c r="D34" s="303" t="s">
        <v>23</v>
      </c>
      <c r="E34" s="303" t="s">
        <v>50</v>
      </c>
      <c r="F34" s="304">
        <v>1393.56</v>
      </c>
      <c r="G34" s="305">
        <v>25.610000610351499</v>
      </c>
      <c r="H34" s="305">
        <v>28.600000381469702</v>
      </c>
      <c r="I34" s="305">
        <v>37.099998474121001</v>
      </c>
      <c r="J34" s="305">
        <v>5.3705415127691998</v>
      </c>
      <c r="K34" s="305">
        <v>0.47422229999999999</v>
      </c>
      <c r="L34" s="305">
        <v>2.6651253277919</v>
      </c>
      <c r="M34" s="305">
        <v>2.52199366569551</v>
      </c>
      <c r="N34" s="306">
        <v>0.34526770000000001</v>
      </c>
      <c r="O34" s="303" t="s">
        <v>39</v>
      </c>
      <c r="P34" s="307" t="s">
        <v>101</v>
      </c>
      <c r="Q34" s="609" t="s">
        <v>186</v>
      </c>
      <c r="R34" s="615" t="s">
        <v>94</v>
      </c>
      <c r="S34" s="316">
        <v>12.112464638300304</v>
      </c>
      <c r="T34" s="310">
        <v>2.6324166666666668</v>
      </c>
      <c r="U34" s="310">
        <v>3.7329500000000002</v>
      </c>
      <c r="V34" s="310">
        <v>3.3046500000000005</v>
      </c>
      <c r="W34" s="311"/>
      <c r="X34" s="40">
        <f t="shared" si="8"/>
        <v>2.1631505077419062</v>
      </c>
      <c r="Y34" s="40">
        <f t="shared" si="9"/>
        <v>3.1788082862541569</v>
      </c>
      <c r="Z34" s="40">
        <f t="shared" si="10"/>
        <v>2.6412675128657797</v>
      </c>
      <c r="AA34" s="40">
        <f t="shared" si="11"/>
        <v>17.826439289300474</v>
      </c>
      <c r="AB34" s="40">
        <f t="shared" si="7"/>
        <v>14.844605841113417</v>
      </c>
      <c r="AC34" s="40">
        <f t="shared" si="12"/>
        <v>20.074213218774176</v>
      </c>
      <c r="AD34" s="616">
        <f t="shared" si="13"/>
        <v>30.677651420308269</v>
      </c>
      <c r="AE34" s="40"/>
      <c r="AF34" s="40">
        <v>13.161008160682218</v>
      </c>
      <c r="AG34" s="40">
        <v>16.509769856553792</v>
      </c>
      <c r="AH34" s="40">
        <v>17.383644442127931</v>
      </c>
      <c r="AJ34" s="334">
        <v>4.5</v>
      </c>
      <c r="AK34" s="334">
        <v>0.30482119840041699</v>
      </c>
      <c r="AL34" s="334">
        <v>3.2</v>
      </c>
      <c r="AM34" s="334">
        <v>2.4651060251804351</v>
      </c>
      <c r="AN34" s="334">
        <v>3.5</v>
      </c>
      <c r="AO34" s="334">
        <v>1.8902955891101931</v>
      </c>
      <c r="AQ34" s="334">
        <v>6</v>
      </c>
      <c r="AR34" s="334">
        <f t="shared" si="14"/>
        <v>2.949937348134998</v>
      </c>
      <c r="AS34" s="334">
        <f t="shared" si="15"/>
        <v>3.5696486087542936</v>
      </c>
      <c r="AT34" s="334">
        <f t="shared" si="16"/>
        <v>3.2566642969687556</v>
      </c>
    </row>
    <row r="35" spans="1:46" s="334" customFormat="1">
      <c r="A35" s="303" t="s">
        <v>51</v>
      </c>
      <c r="B35" s="958"/>
      <c r="C35" s="961"/>
      <c r="D35" s="303" t="s">
        <v>23</v>
      </c>
      <c r="E35" s="303" t="s">
        <v>51</v>
      </c>
      <c r="F35" s="304">
        <v>1394.13</v>
      </c>
      <c r="G35" s="305">
        <v>25.590000152587798</v>
      </c>
      <c r="H35" s="305">
        <v>27.209999084472599</v>
      </c>
      <c r="I35" s="305">
        <v>35.009998321533203</v>
      </c>
      <c r="J35" s="305">
        <v>6.1545655481715897</v>
      </c>
      <c r="K35" s="305">
        <v>0.10205939999999999</v>
      </c>
      <c r="L35" s="305">
        <v>2.67000611948913</v>
      </c>
      <c r="M35" s="305">
        <v>2.5056788427249801</v>
      </c>
      <c r="N35" s="306">
        <v>5.68088E-2</v>
      </c>
      <c r="O35" s="303" t="s">
        <v>41</v>
      </c>
      <c r="P35" s="307" t="s">
        <v>192</v>
      </c>
      <c r="Q35" s="609" t="s">
        <v>193</v>
      </c>
      <c r="R35" s="615" t="s">
        <v>94</v>
      </c>
      <c r="S35" s="316">
        <v>10.617980534721768</v>
      </c>
      <c r="T35" s="310">
        <v>2.9694833333333337</v>
      </c>
      <c r="U35" s="310">
        <v>4.434333333333333</v>
      </c>
      <c r="V35" s="310">
        <v>3.7055333333333338</v>
      </c>
      <c r="W35" s="311"/>
      <c r="X35" s="40">
        <f t="shared" si="8"/>
        <v>2.3336029257381137</v>
      </c>
      <c r="Y35" s="40">
        <f t="shared" si="9"/>
        <v>3.2702241514515968</v>
      </c>
      <c r="Z35" s="40">
        <f t="shared" si="10"/>
        <v>2.7800464752091685</v>
      </c>
      <c r="AA35" s="40">
        <f t="shared" si="11"/>
        <v>21.413839924854042</v>
      </c>
      <c r="AB35" s="40">
        <f t="shared" si="7"/>
        <v>26.252180302527318</v>
      </c>
      <c r="AC35" s="40">
        <f t="shared" si="12"/>
        <v>24.975807120634865</v>
      </c>
      <c r="AD35" s="616">
        <f t="shared" si="13"/>
        <v>42.089433974464797</v>
      </c>
      <c r="AE35" s="40"/>
      <c r="AF35" s="40">
        <v>8.866039926640088</v>
      </c>
      <c r="AG35" s="40">
        <v>16.082207924669863</v>
      </c>
      <c r="AH35" s="40">
        <v>15.894532440004856</v>
      </c>
      <c r="AJ35" s="334">
        <v>4.5</v>
      </c>
      <c r="AK35" s="334">
        <v>0.80803909050939371</v>
      </c>
      <c r="AL35" s="334">
        <v>3.2</v>
      </c>
      <c r="AM35" s="334">
        <v>2.2562094114070406</v>
      </c>
      <c r="AN35" s="334">
        <v>3.5</v>
      </c>
      <c r="AO35" s="334">
        <v>1.5438526362088276</v>
      </c>
      <c r="AQ35" s="334">
        <v>7</v>
      </c>
      <c r="AR35" s="334">
        <f t="shared" si="14"/>
        <v>2.803958570872886</v>
      </c>
      <c r="AS35" s="334">
        <f t="shared" si="15"/>
        <v>3.5025664183581018</v>
      </c>
      <c r="AT35" s="334">
        <f t="shared" si="16"/>
        <v>3.1469643754138161</v>
      </c>
    </row>
    <row r="36" spans="1:46" s="334" customFormat="1">
      <c r="A36" s="303" t="s">
        <v>52</v>
      </c>
      <c r="B36" s="958"/>
      <c r="C36" s="961"/>
      <c r="D36" s="303" t="s">
        <v>23</v>
      </c>
      <c r="E36" s="303" t="s">
        <v>52</v>
      </c>
      <c r="F36" s="304">
        <v>1394.37</v>
      </c>
      <c r="G36" s="305">
        <v>25.7000007629394</v>
      </c>
      <c r="H36" s="305">
        <v>28.059999465942301</v>
      </c>
      <c r="I36" s="305">
        <v>34.419998168945298</v>
      </c>
      <c r="J36" s="305">
        <v>10.0845394558031</v>
      </c>
      <c r="K36" s="305">
        <v>0.20385049999999999</v>
      </c>
      <c r="L36" s="305">
        <v>2.6346894614231702</v>
      </c>
      <c r="M36" s="305">
        <v>2.3689931631480601</v>
      </c>
      <c r="N36" s="306">
        <v>0.1177179</v>
      </c>
      <c r="O36" s="303" t="s">
        <v>42</v>
      </c>
      <c r="P36" s="307" t="s">
        <v>101</v>
      </c>
      <c r="Q36" s="609" t="s">
        <v>186</v>
      </c>
      <c r="R36" s="615" t="s">
        <v>94</v>
      </c>
      <c r="S36" s="316">
        <v>10.20831999772404</v>
      </c>
      <c r="T36" s="310">
        <v>2.9045166666666669</v>
      </c>
      <c r="U36" s="310">
        <v>4.1959666666666671</v>
      </c>
      <c r="V36" s="310">
        <v>3.8838000000000004</v>
      </c>
      <c r="W36" s="311"/>
      <c r="X36" s="40">
        <f t="shared" si="8"/>
        <v>2.3826287086850302</v>
      </c>
      <c r="Y36" s="40">
        <f t="shared" si="9"/>
        <v>3.2957385395964733</v>
      </c>
      <c r="Z36" s="40">
        <f t="shared" si="10"/>
        <v>2.819345387159315</v>
      </c>
      <c r="AA36" s="40">
        <f t="shared" si="11"/>
        <v>17.968151602330966</v>
      </c>
      <c r="AB36" s="40">
        <f t="shared" si="7"/>
        <v>21.454606258475049</v>
      </c>
      <c r="AC36" s="40">
        <f t="shared" si="12"/>
        <v>27.407554787596816</v>
      </c>
      <c r="AD36" s="616">
        <f t="shared" si="13"/>
        <v>39.170507542609997</v>
      </c>
      <c r="AE36" s="40"/>
      <c r="AF36" s="40">
        <v>4.3773251031304792</v>
      </c>
      <c r="AG36" s="40">
        <v>14.190391193844803</v>
      </c>
      <c r="AH36" s="40">
        <v>10.935807313889697</v>
      </c>
      <c r="AJ36" s="334">
        <v>4.5</v>
      </c>
      <c r="AK36" s="334">
        <v>0.86585034805097161</v>
      </c>
      <c r="AL36" s="334">
        <v>3.2</v>
      </c>
      <c r="AM36" s="334">
        <v>2.1363625443876297</v>
      </c>
      <c r="AN36" s="334">
        <v>3.5</v>
      </c>
      <c r="AO36" s="334">
        <v>1.4379908288996641</v>
      </c>
      <c r="AQ36" s="334">
        <v>8</v>
      </c>
      <c r="AR36" s="334">
        <f t="shared" si="14"/>
        <v>2.6652036092027971</v>
      </c>
      <c r="AS36" s="334">
        <f t="shared" si="15"/>
        <v>3.4367448619238421</v>
      </c>
      <c r="AT36" s="334">
        <f t="shared" si="16"/>
        <v>3.0409596682536688</v>
      </c>
    </row>
    <row r="37" spans="1:46" s="334" customFormat="1">
      <c r="A37" s="303" t="s">
        <v>53</v>
      </c>
      <c r="B37" s="958"/>
      <c r="C37" s="961"/>
      <c r="D37" s="303" t="s">
        <v>23</v>
      </c>
      <c r="E37" s="303" t="s">
        <v>53</v>
      </c>
      <c r="F37" s="304">
        <v>1394.93</v>
      </c>
      <c r="G37" s="305">
        <v>25.920000076293899</v>
      </c>
      <c r="H37" s="305">
        <v>27.25</v>
      </c>
      <c r="I37" s="305">
        <v>35.209999084472599</v>
      </c>
      <c r="J37" s="305">
        <v>4.3486378397867202</v>
      </c>
      <c r="K37" s="305">
        <v>0.16380120000000001</v>
      </c>
      <c r="L37" s="305">
        <v>2.56340014852612</v>
      </c>
      <c r="M37" s="305">
        <v>2.4519271596821701</v>
      </c>
      <c r="N37" s="306">
        <v>8.4817760000000006E-2</v>
      </c>
      <c r="O37" s="303" t="s">
        <v>45</v>
      </c>
      <c r="P37" s="307" t="s">
        <v>102</v>
      </c>
      <c r="Q37" s="609" t="s">
        <v>194</v>
      </c>
      <c r="R37" s="615" t="s">
        <v>94</v>
      </c>
      <c r="S37" s="311">
        <v>8.0966920760731007</v>
      </c>
      <c r="T37" s="310">
        <v>3.0279333333333334</v>
      </c>
      <c r="U37" s="310">
        <v>4.2289166666666667</v>
      </c>
      <c r="V37" s="310">
        <v>3.7621833333333332</v>
      </c>
      <c r="W37" s="311"/>
      <c r="X37" s="40">
        <f t="shared" si="8"/>
        <v>2.6521567183416548</v>
      </c>
      <c r="Y37" s="40">
        <f t="shared" si="9"/>
        <v>3.4304463970766399</v>
      </c>
      <c r="Z37" s="40">
        <f t="shared" si="10"/>
        <v>3.0309011279638494</v>
      </c>
      <c r="AA37" s="40">
        <f t="shared" si="11"/>
        <v>12.410333175268452</v>
      </c>
      <c r="AB37" s="40">
        <f t="shared" si="7"/>
        <v>18.881201322403928</v>
      </c>
      <c r="AC37" s="40">
        <f t="shared" si="12"/>
        <v>19.437707856771567</v>
      </c>
      <c r="AD37" s="616">
        <f t="shared" si="13"/>
        <v>29.805043526616696</v>
      </c>
      <c r="AE37" s="40"/>
      <c r="AF37" s="40">
        <v>5.428850968303327</v>
      </c>
      <c r="AG37" s="40">
        <v>13.398859345278854</v>
      </c>
      <c r="AH37" s="40">
        <v>10.414128766656178</v>
      </c>
      <c r="AJ37" s="334">
        <v>4.5</v>
      </c>
      <c r="AK37" s="334">
        <v>0.7362861373600067</v>
      </c>
      <c r="AL37" s="334">
        <v>3.2</v>
      </c>
      <c r="AM37" s="334">
        <v>3.1696068328543232</v>
      </c>
      <c r="AN37" s="334">
        <v>3.5</v>
      </c>
      <c r="AO37" s="334">
        <v>2.5999178585623208</v>
      </c>
      <c r="AQ37" s="334">
        <v>9</v>
      </c>
      <c r="AR37" s="334">
        <f t="shared" si="14"/>
        <v>2.5333149898489102</v>
      </c>
      <c r="AS37" s="334">
        <f t="shared" si="15"/>
        <v>3.3721602491400193</v>
      </c>
      <c r="AT37" s="334">
        <f t="shared" si="16"/>
        <v>2.9385257031164995</v>
      </c>
    </row>
    <row r="38" spans="1:46" s="334" customFormat="1">
      <c r="A38" s="303" t="s">
        <v>54</v>
      </c>
      <c r="B38" s="958"/>
      <c r="C38" s="962"/>
      <c r="D38" s="303" t="s">
        <v>23</v>
      </c>
      <c r="E38" s="303" t="s">
        <v>54</v>
      </c>
      <c r="F38" s="304">
        <v>1395.17</v>
      </c>
      <c r="G38" s="305">
        <v>25.659999847412099</v>
      </c>
      <c r="H38" s="305">
        <v>27.9899997711181</v>
      </c>
      <c r="I38" s="305">
        <v>34.4799995422363</v>
      </c>
      <c r="J38" s="305">
        <v>9.1286571515609793</v>
      </c>
      <c r="K38" s="305">
        <v>0.1831247</v>
      </c>
      <c r="L38" s="305">
        <v>2.6261712646915298</v>
      </c>
      <c r="M38" s="305">
        <v>2.3864370937250299</v>
      </c>
      <c r="N38" s="306">
        <v>0.1071153</v>
      </c>
      <c r="O38" s="303" t="s">
        <v>48</v>
      </c>
      <c r="P38" s="307" t="s">
        <v>105</v>
      </c>
      <c r="Q38" s="609" t="s">
        <v>193</v>
      </c>
      <c r="R38" s="615" t="s">
        <v>94</v>
      </c>
      <c r="S38" s="311">
        <v>5.1415164605987913</v>
      </c>
      <c r="T38" s="310">
        <v>3.2492999999999999</v>
      </c>
      <c r="U38" s="310">
        <v>4.2978666666666667</v>
      </c>
      <c r="V38" s="310">
        <v>4.0041166666666665</v>
      </c>
      <c r="W38" s="311"/>
      <c r="X38" s="40">
        <f t="shared" si="8"/>
        <v>3.0813057871425968</v>
      </c>
      <c r="Y38" s="40">
        <f t="shared" si="9"/>
        <v>3.6282615612604885</v>
      </c>
      <c r="Z38" s="40">
        <f t="shared" si="10"/>
        <v>3.3538854803572584</v>
      </c>
      <c r="AA38" s="40">
        <f t="shared" si="11"/>
        <v>5.1701662775798791</v>
      </c>
      <c r="AB38" s="40">
        <f t="shared" si="7"/>
        <v>15.579941336930995</v>
      </c>
      <c r="AC38" s="40">
        <f t="shared" si="12"/>
        <v>16.239066951331125</v>
      </c>
      <c r="AD38" s="616">
        <f t="shared" si="13"/>
        <v>23.090528076461354</v>
      </c>
      <c r="AE38" s="40"/>
      <c r="AF38" s="40">
        <v>17.295121254852763</v>
      </c>
      <c r="AG38" s="40">
        <v>20.017759169206819</v>
      </c>
      <c r="AH38" s="40">
        <v>23.055250453485225</v>
      </c>
      <c r="AJ38" s="334">
        <v>4.5</v>
      </c>
      <c r="AK38" s="334">
        <v>3.799643020900171</v>
      </c>
      <c r="AL38" s="334">
        <v>3.2</v>
      </c>
      <c r="AM38" s="334">
        <v>3.6752757828057749</v>
      </c>
      <c r="AN38" s="334">
        <v>3.5</v>
      </c>
      <c r="AO38" s="334">
        <v>3.4679127436545203</v>
      </c>
      <c r="AQ38" s="334">
        <v>10</v>
      </c>
      <c r="AR38" s="334">
        <f t="shared" si="14"/>
        <v>2.4079529292371071</v>
      </c>
      <c r="AS38" s="334">
        <f t="shared" si="15"/>
        <v>3.3087893348924631</v>
      </c>
      <c r="AT38" s="334">
        <f t="shared" si="16"/>
        <v>2.8395422004511812</v>
      </c>
    </row>
    <row r="39" spans="1:46" s="334" customFormat="1">
      <c r="A39" s="303" t="s">
        <v>56</v>
      </c>
      <c r="B39" s="958"/>
      <c r="C39" s="964" t="s">
        <v>55</v>
      </c>
      <c r="D39" s="303" t="s">
        <v>23</v>
      </c>
      <c r="E39" s="303" t="s">
        <v>56</v>
      </c>
      <c r="F39" s="304">
        <v>1854.68</v>
      </c>
      <c r="G39" s="305">
        <v>25.4899997711181</v>
      </c>
      <c r="H39" s="305">
        <v>26.329999923706001</v>
      </c>
      <c r="I39" s="305">
        <v>32.610000610351499</v>
      </c>
      <c r="J39" s="305">
        <v>10.1975826495809</v>
      </c>
      <c r="K39" s="305">
        <v>0.1097712</v>
      </c>
      <c r="L39" s="305">
        <v>2.707568659638</v>
      </c>
      <c r="M39" s="305">
        <v>2.4314621077772598</v>
      </c>
      <c r="N39" s="306">
        <v>5.4181220000000002E-2</v>
      </c>
      <c r="O39" s="303" t="s">
        <v>49</v>
      </c>
      <c r="P39" s="307" t="s">
        <v>106</v>
      </c>
      <c r="Q39" s="609" t="s">
        <v>195</v>
      </c>
      <c r="R39" s="615" t="s">
        <v>94</v>
      </c>
      <c r="S39" s="311">
        <v>3.8828135135341455</v>
      </c>
      <c r="T39" s="310">
        <v>3.0970500000000003</v>
      </c>
      <c r="U39" s="310">
        <v>4.0525000000000002</v>
      </c>
      <c r="V39" s="310">
        <v>3.971716666666667</v>
      </c>
      <c r="W39" s="311"/>
      <c r="X39" s="40">
        <f t="shared" si="8"/>
        <v>3.2845669816105549</v>
      </c>
      <c r="Y39" s="40">
        <f t="shared" si="9"/>
        <v>3.7159439223681816</v>
      </c>
      <c r="Z39" s="40">
        <f t="shared" si="10"/>
        <v>3.5017021060382794</v>
      </c>
      <c r="AA39" s="40">
        <f t="shared" si="11"/>
        <v>6.0546966180899444</v>
      </c>
      <c r="AB39" s="40">
        <f t="shared" si="7"/>
        <v>8.3049001266334006</v>
      </c>
      <c r="AC39" s="40">
        <f t="shared" si="12"/>
        <v>11.834040544056624</v>
      </c>
      <c r="AD39" s="616">
        <f t="shared" si="13"/>
        <v>15.674030523411689</v>
      </c>
      <c r="AE39" s="40"/>
      <c r="AF39" s="40">
        <v>6.2324917113429095</v>
      </c>
      <c r="AG39" s="40">
        <v>7.8982342784822777</v>
      </c>
      <c r="AH39" s="40"/>
      <c r="AJ39" s="334">
        <v>4.5</v>
      </c>
      <c r="AK39" s="334">
        <v>0.6032286206827413</v>
      </c>
      <c r="AL39" s="334">
        <v>3.2</v>
      </c>
      <c r="AM39" s="334">
        <v>3.0700359716813348</v>
      </c>
      <c r="AN39" s="334">
        <v>3.5</v>
      </c>
      <c r="AO39" s="334">
        <v>2.4927489136409782</v>
      </c>
      <c r="AQ39" s="334">
        <v>11</v>
      </c>
      <c r="AR39" s="334">
        <f t="shared" si="14"/>
        <v>2.2887944581133115</v>
      </c>
      <c r="AS39" s="334">
        <f t="shared" si="15"/>
        <v>3.2466093108980005</v>
      </c>
      <c r="AT39" s="334">
        <f t="shared" si="16"/>
        <v>2.7438929322931558</v>
      </c>
    </row>
    <row r="40" spans="1:46" s="341" customFormat="1">
      <c r="A40" s="337" t="s">
        <v>57</v>
      </c>
      <c r="B40" s="958"/>
      <c r="C40" s="958"/>
      <c r="D40" s="337" t="s">
        <v>23</v>
      </c>
      <c r="E40" s="337" t="s">
        <v>57</v>
      </c>
      <c r="F40" s="338">
        <v>1854.97</v>
      </c>
      <c r="G40" s="339">
        <v>25.559999465942301</v>
      </c>
      <c r="H40" s="339">
        <v>27.389999389648398</v>
      </c>
      <c r="I40" s="339">
        <v>36.830001831054602</v>
      </c>
      <c r="J40" s="339">
        <v>3.9144455776196199</v>
      </c>
      <c r="K40" s="339">
        <v>3.6250150000000002E-2</v>
      </c>
      <c r="L40" s="339">
        <v>2.73067084687289</v>
      </c>
      <c r="M40" s="339">
        <v>2.6237802226681302</v>
      </c>
      <c r="N40" s="340">
        <v>1.9736670000000001E-2</v>
      </c>
      <c r="O40" s="303" t="s">
        <v>50</v>
      </c>
      <c r="P40" s="307" t="s">
        <v>103</v>
      </c>
      <c r="Q40" s="609" t="s">
        <v>196</v>
      </c>
      <c r="R40" s="615" t="s">
        <v>94</v>
      </c>
      <c r="S40" s="311">
        <v>4.9830336758981026</v>
      </c>
      <c r="T40" s="310">
        <v>3.1890333333333336</v>
      </c>
      <c r="U40" s="310">
        <v>4.0059500000000003</v>
      </c>
      <c r="V40" s="310">
        <v>3.8686833333333333</v>
      </c>
      <c r="W40" s="311"/>
      <c r="X40" s="40">
        <f t="shared" si="8"/>
        <v>3.1061895216950814</v>
      </c>
      <c r="Y40" s="40">
        <f t="shared" si="9"/>
        <v>3.6391867392421817</v>
      </c>
      <c r="Z40" s="40">
        <f t="shared" si="10"/>
        <v>3.3721480852062777</v>
      </c>
      <c r="AA40" s="40">
        <f t="shared" si="11"/>
        <v>2.5977718944586807</v>
      </c>
      <c r="AB40" s="40">
        <f t="shared" si="7"/>
        <v>9.1554627680779497</v>
      </c>
      <c r="AC40" s="40">
        <f t="shared" si="12"/>
        <v>12.834734852780805</v>
      </c>
      <c r="AD40" s="616">
        <f t="shared" si="13"/>
        <v>15.978151834755085</v>
      </c>
      <c r="AE40" s="40"/>
      <c r="AF40" s="40">
        <v>16.976969705568258</v>
      </c>
      <c r="AG40" s="40">
        <v>19.901083363498888</v>
      </c>
      <c r="AH40" s="40">
        <v>20.325131606031675</v>
      </c>
      <c r="AJ40" s="334">
        <v>4.5</v>
      </c>
      <c r="AK40" s="341">
        <v>1.9681167684997667</v>
      </c>
      <c r="AL40" s="334">
        <v>3.2</v>
      </c>
      <c r="AM40" s="341">
        <v>1.1842059347982947</v>
      </c>
      <c r="AN40" s="334">
        <v>3.5</v>
      </c>
      <c r="AO40" s="341">
        <v>0.45200866908808157</v>
      </c>
      <c r="AQ40" s="334">
        <v>12</v>
      </c>
      <c r="AR40" s="334">
        <f t="shared" si="14"/>
        <v>2.175532589480436</v>
      </c>
      <c r="AS40" s="334">
        <f t="shared" si="15"/>
        <v>3.1855977974953662</v>
      </c>
      <c r="AT40" s="334">
        <f t="shared" si="16"/>
        <v>2.6514655857877507</v>
      </c>
    </row>
    <row r="41" spans="1:46" s="334" customFormat="1">
      <c r="A41" s="303" t="s">
        <v>58</v>
      </c>
      <c r="B41" s="958"/>
      <c r="C41" s="958"/>
      <c r="D41" s="303" t="s">
        <v>23</v>
      </c>
      <c r="E41" s="303" t="s">
        <v>58</v>
      </c>
      <c r="F41" s="304">
        <v>1855.34</v>
      </c>
      <c r="G41" s="305">
        <v>25.659999847412099</v>
      </c>
      <c r="H41" s="305">
        <v>27.420000076293899</v>
      </c>
      <c r="I41" s="305">
        <v>33.029998779296797</v>
      </c>
      <c r="J41" s="305">
        <v>12.7739139239893</v>
      </c>
      <c r="K41" s="305">
        <v>0.26271499999999998</v>
      </c>
      <c r="L41" s="305">
        <v>2.6752663882580601</v>
      </c>
      <c r="M41" s="305">
        <v>2.3335301625845499</v>
      </c>
      <c r="N41" s="306">
        <v>0.14724499999999999</v>
      </c>
      <c r="O41" s="303" t="s">
        <v>51</v>
      </c>
      <c r="P41" s="307" t="s">
        <v>107</v>
      </c>
      <c r="Q41" s="609" t="s">
        <v>178</v>
      </c>
      <c r="R41" s="615" t="s">
        <v>94</v>
      </c>
      <c r="S41" s="311">
        <v>5.7395725725505722</v>
      </c>
      <c r="T41" s="310">
        <v>3.0880999999999998</v>
      </c>
      <c r="U41" s="310">
        <v>4.0598833333333335</v>
      </c>
      <c r="V41" s="310">
        <v>3.9169666666666667</v>
      </c>
      <c r="W41" s="311"/>
      <c r="X41" s="40">
        <f t="shared" si="8"/>
        <v>2.9891859021812697</v>
      </c>
      <c r="Y41" s="40">
        <f t="shared" si="9"/>
        <v>3.587328527744412</v>
      </c>
      <c r="Z41" s="40">
        <f t="shared" si="10"/>
        <v>3.2858554700642033</v>
      </c>
      <c r="AA41" s="40">
        <f t="shared" si="11"/>
        <v>3.2030730163767425</v>
      </c>
      <c r="AB41" s="40">
        <f t="shared" si="7"/>
        <v>11.639615397542331</v>
      </c>
      <c r="AC41" s="40">
        <f t="shared" si="12"/>
        <v>16.112243230794153</v>
      </c>
      <c r="AD41" s="616">
        <f t="shared" si="13"/>
        <v>20.133174247475665</v>
      </c>
      <c r="AE41" s="40"/>
      <c r="AF41" s="40">
        <v>3.0980278270979449</v>
      </c>
      <c r="AG41" s="40">
        <v>4.4677076114486187</v>
      </c>
      <c r="AH41" s="40">
        <v>1.2201722892618097</v>
      </c>
      <c r="AJ41" s="334">
        <v>4.5</v>
      </c>
      <c r="AK41" s="334">
        <v>0.84196539796229741</v>
      </c>
      <c r="AL41" s="334">
        <v>3.2</v>
      </c>
      <c r="AM41" s="334">
        <v>2.5392765727320454</v>
      </c>
      <c r="AN41" s="334">
        <v>3.5</v>
      </c>
      <c r="AO41" s="334">
        <v>1.8377162598227681</v>
      </c>
      <c r="AQ41" s="334">
        <v>13</v>
      </c>
      <c r="AR41" s="334">
        <f t="shared" si="14"/>
        <v>2.0678755277102905</v>
      </c>
      <c r="AS41" s="334">
        <f t="shared" si="15"/>
        <v>3.1257328355903775</v>
      </c>
      <c r="AT41" s="334">
        <f t="shared" si="16"/>
        <v>2.5621516313106896</v>
      </c>
    </row>
    <row r="42" spans="1:46" s="334" customFormat="1">
      <c r="A42" s="303" t="s">
        <v>59</v>
      </c>
      <c r="B42" s="958"/>
      <c r="C42" s="958"/>
      <c r="D42" s="303" t="s">
        <v>23</v>
      </c>
      <c r="E42" s="303" t="s">
        <v>59</v>
      </c>
      <c r="F42" s="304">
        <v>1855.5</v>
      </c>
      <c r="G42" s="305">
        <v>25.610000610351499</v>
      </c>
      <c r="H42" s="305">
        <v>26.860000610351499</v>
      </c>
      <c r="I42" s="305">
        <v>32.069999694824197</v>
      </c>
      <c r="J42" s="305">
        <v>12.8677572691939</v>
      </c>
      <c r="K42" s="305">
        <v>0.36477199999999999</v>
      </c>
      <c r="L42" s="305">
        <v>2.66488712246634</v>
      </c>
      <c r="M42" s="305">
        <v>2.32197591604936</v>
      </c>
      <c r="N42" s="306">
        <v>0.22090650000000001</v>
      </c>
      <c r="O42" s="303" t="s">
        <v>64</v>
      </c>
      <c r="P42" s="307" t="s">
        <v>113</v>
      </c>
      <c r="Q42" s="609" t="s">
        <v>198</v>
      </c>
      <c r="R42" s="615" t="s">
        <v>94</v>
      </c>
      <c r="S42" s="316">
        <v>8.5219093683422393</v>
      </c>
      <c r="T42" s="310">
        <v>2.899116666666667</v>
      </c>
      <c r="U42" s="310">
        <v>4.3787833333333328</v>
      </c>
      <c r="V42" s="310">
        <v>3.6229499999999994</v>
      </c>
      <c r="W42" s="311"/>
      <c r="X42" s="40">
        <f>$W$5^(1-S42/100)*0.025^(S42/100)</f>
        <v>2.5955349668496392</v>
      </c>
      <c r="Y42" s="40">
        <f>$W$5^(1-S42/100)*0.6^(S42/100)</f>
        <v>3.4028847079062006</v>
      </c>
      <c r="Z42" s="40">
        <f>$W$5^(1-S42/100)*0.13^(S42/100)</f>
        <v>2.9870606454728286</v>
      </c>
      <c r="AA42" s="40">
        <f t="shared" si="11"/>
        <v>10.471524078611107</v>
      </c>
      <c r="AB42" s="40">
        <f t="shared" si="7"/>
        <v>22.286981363022431</v>
      </c>
      <c r="AC42" s="40">
        <f t="shared" si="12"/>
        <v>17.551701086881437</v>
      </c>
      <c r="AD42" s="616">
        <f t="shared" si="13"/>
        <v>30.239453795461923</v>
      </c>
      <c r="AE42" s="40"/>
      <c r="AF42" s="40">
        <v>6.3913154577355549</v>
      </c>
      <c r="AG42" s="40">
        <v>16.68629944478549</v>
      </c>
      <c r="AH42" s="40">
        <v>16.719981978413518</v>
      </c>
      <c r="AJ42" s="334">
        <v>4.5</v>
      </c>
      <c r="AK42" s="334">
        <v>1.0172626971384937</v>
      </c>
      <c r="AL42" s="334">
        <v>3.2</v>
      </c>
      <c r="AM42" s="334">
        <v>2.0186142605144894</v>
      </c>
      <c r="AN42" s="334">
        <v>3.5</v>
      </c>
      <c r="AO42" s="334">
        <v>1.3126523832386696</v>
      </c>
      <c r="AQ42" s="334">
        <v>14</v>
      </c>
      <c r="AR42" s="334">
        <f t="shared" si="14"/>
        <v>1.9655459167928806</v>
      </c>
      <c r="AS42" s="334">
        <f t="shared" si="15"/>
        <v>3.0669928787524769</v>
      </c>
      <c r="AT42" s="334">
        <f t="shared" si="16"/>
        <v>2.4758461950309187</v>
      </c>
    </row>
    <row r="43" spans="1:46" s="334" customFormat="1">
      <c r="A43" s="303" t="s">
        <v>60</v>
      </c>
      <c r="B43" s="958"/>
      <c r="C43" s="958"/>
      <c r="D43" s="303" t="s">
        <v>23</v>
      </c>
      <c r="E43" s="303" t="s">
        <v>60</v>
      </c>
      <c r="F43" s="304">
        <v>1855.68</v>
      </c>
      <c r="G43" s="305">
        <v>25.7000007629394</v>
      </c>
      <c r="H43" s="305">
        <v>26.829999923706001</v>
      </c>
      <c r="I43" s="305">
        <v>32.470001220703097</v>
      </c>
      <c r="J43" s="305">
        <v>11.6471805644585</v>
      </c>
      <c r="K43" s="305">
        <v>0.2327129</v>
      </c>
      <c r="L43" s="305">
        <v>2.6453077566532999</v>
      </c>
      <c r="M43" s="305">
        <v>2.3372039857502598</v>
      </c>
      <c r="N43" s="306">
        <v>0.13828009999999999</v>
      </c>
      <c r="O43" s="303" t="s">
        <v>74</v>
      </c>
      <c r="P43" s="307" t="s">
        <v>115</v>
      </c>
      <c r="Q43" s="609" t="s">
        <v>200</v>
      </c>
      <c r="R43" s="615" t="s">
        <v>94</v>
      </c>
      <c r="S43" s="316">
        <v>8.4990001176332619</v>
      </c>
      <c r="T43" s="310">
        <v>3.0752833333333331</v>
      </c>
      <c r="U43" s="310">
        <v>4.1823375</v>
      </c>
      <c r="V43" s="310">
        <v>4.0154833333333331</v>
      </c>
      <c r="W43" s="311"/>
      <c r="X43" s="40">
        <f t="shared" ref="X43:X45" si="17">$W$5^(1-S43/100)*0.025^(S43/100)</f>
        <v>2.5985545096354965</v>
      </c>
      <c r="Y43" s="40">
        <f t="shared" ref="Y43:Y45" si="18">$W$5^(1-S43/100)*0.6^(S43/100)</f>
        <v>3.4043639773903216</v>
      </c>
      <c r="Z43" s="40">
        <f t="shared" ref="Z43:Z45" si="19">$W$5^(1-S43/100)*0.13^(S43/100)</f>
        <v>2.9894063756542542</v>
      </c>
      <c r="AA43" s="40">
        <f t="shared" si="11"/>
        <v>15.50194801664356</v>
      </c>
      <c r="AB43" s="40">
        <f t="shared" si="7"/>
        <v>18.601404659707125</v>
      </c>
      <c r="AC43" s="40">
        <f t="shared" si="12"/>
        <v>25.553012489465665</v>
      </c>
      <c r="AD43" s="616">
        <f t="shared" si="13"/>
        <v>35.203396070715698</v>
      </c>
      <c r="AE43" s="40"/>
      <c r="AF43" s="40">
        <v>0.66393577801873493</v>
      </c>
      <c r="AG43" s="40">
        <v>6.1775885260812489</v>
      </c>
      <c r="AH43" s="40">
        <v>11.403412213981765</v>
      </c>
      <c r="AI43" s="40"/>
      <c r="AJ43" s="40"/>
      <c r="AK43" s="40"/>
      <c r="AL43" s="40"/>
      <c r="AM43" s="40"/>
      <c r="AN43" s="40"/>
      <c r="AO43" s="40"/>
    </row>
    <row r="44" spans="1:46" s="334" customFormat="1">
      <c r="A44" s="303" t="s">
        <v>61</v>
      </c>
      <c r="B44" s="958"/>
      <c r="C44" s="958"/>
      <c r="D44" s="303" t="s">
        <v>23</v>
      </c>
      <c r="E44" s="303" t="s">
        <v>61</v>
      </c>
      <c r="F44" s="304">
        <v>1856.03</v>
      </c>
      <c r="G44" s="305">
        <v>25.520000457763601</v>
      </c>
      <c r="H44" s="305">
        <v>27.620000839233398</v>
      </c>
      <c r="I44" s="305">
        <v>32.119998931884702</v>
      </c>
      <c r="J44" s="305">
        <v>14.9095919371753</v>
      </c>
      <c r="K44" s="305">
        <v>0.43152679999999999</v>
      </c>
      <c r="L44" s="305">
        <v>2.6763789975520398</v>
      </c>
      <c r="M44" s="305">
        <v>2.27734181032476</v>
      </c>
      <c r="N44" s="306">
        <v>0.26300040000000002</v>
      </c>
      <c r="O44" s="303" t="s">
        <v>75</v>
      </c>
      <c r="P44" s="307" t="s">
        <v>115</v>
      </c>
      <c r="Q44" s="609" t="s">
        <v>179</v>
      </c>
      <c r="R44" s="615" t="s">
        <v>94</v>
      </c>
      <c r="S44" s="311">
        <v>8.4276832827065125</v>
      </c>
      <c r="T44" s="310">
        <v>3.0248166666666667</v>
      </c>
      <c r="U44" s="310">
        <v>4.3913666666666664</v>
      </c>
      <c r="V44" s="310">
        <v>3.8150333333333335</v>
      </c>
      <c r="W44" s="311"/>
      <c r="X44" s="40">
        <f t="shared" si="17"/>
        <v>2.6079768980750897</v>
      </c>
      <c r="Y44" s="40">
        <f t="shared" si="18"/>
        <v>3.4089730831366145</v>
      </c>
      <c r="Z44" s="40">
        <f t="shared" si="19"/>
        <v>2.9967204677663823</v>
      </c>
      <c r="AA44" s="40">
        <f t="shared" si="11"/>
        <v>13.780662252530245</v>
      </c>
      <c r="AB44" s="40">
        <f t="shared" si="7"/>
        <v>22.37102155433886</v>
      </c>
      <c r="AC44" s="40">
        <f t="shared" si="12"/>
        <v>21.449691105371326</v>
      </c>
      <c r="AD44" s="616">
        <f t="shared" si="13"/>
        <v>33.918409544358823</v>
      </c>
      <c r="AE44" s="40"/>
      <c r="AF44" s="40"/>
      <c r="AG44" s="40"/>
      <c r="AH44" s="40"/>
      <c r="AI44" s="40">
        <v>3.6</v>
      </c>
      <c r="AJ44" s="40">
        <v>1.7251519570019451</v>
      </c>
      <c r="AK44" s="40"/>
      <c r="AL44" s="40"/>
      <c r="AM44" s="40"/>
      <c r="AN44" s="40"/>
      <c r="AO44" s="40"/>
    </row>
    <row r="45" spans="1:46" s="334" customFormat="1" ht="16" thickBot="1">
      <c r="A45" s="303" t="s">
        <v>62</v>
      </c>
      <c r="B45" s="958"/>
      <c r="C45" s="958"/>
      <c r="D45" s="303" t="s">
        <v>23</v>
      </c>
      <c r="E45" s="303" t="s">
        <v>62</v>
      </c>
      <c r="F45" s="304">
        <v>1856.26</v>
      </c>
      <c r="G45" s="305">
        <v>25.530000686645501</v>
      </c>
      <c r="H45" s="305">
        <v>27.120000839233398</v>
      </c>
      <c r="I45" s="305">
        <v>31.889999389648398</v>
      </c>
      <c r="J45" s="305">
        <v>14.0116010892578</v>
      </c>
      <c r="K45" s="305">
        <v>0.39127489999999998</v>
      </c>
      <c r="L45" s="305">
        <v>2.6759834108330498</v>
      </c>
      <c r="M45" s="305">
        <v>2.3010352900924098</v>
      </c>
      <c r="N45" s="306">
        <v>0.23552419999999999</v>
      </c>
      <c r="O45" s="303" t="s">
        <v>76</v>
      </c>
      <c r="P45" s="307" t="s">
        <v>115</v>
      </c>
      <c r="Q45" s="609" t="s">
        <v>200</v>
      </c>
      <c r="R45" s="617" t="s">
        <v>94</v>
      </c>
      <c r="S45" s="618">
        <v>8.2785016987055524</v>
      </c>
      <c r="T45" s="619">
        <v>2.9003499999999995</v>
      </c>
      <c r="U45" s="619">
        <v>4.4233333333333329</v>
      </c>
      <c r="V45" s="310">
        <v>3.5418500000000002</v>
      </c>
      <c r="W45" s="311"/>
      <c r="X45" s="40">
        <f t="shared" si="17"/>
        <v>2.627797415265432</v>
      </c>
      <c r="Y45" s="40">
        <f t="shared" si="18"/>
        <v>3.4186346661629288</v>
      </c>
      <c r="Z45" s="40">
        <f t="shared" si="19"/>
        <v>3.0120781112117121</v>
      </c>
      <c r="AA45" s="40">
        <f t="shared" si="11"/>
        <v>9.3972308422972262</v>
      </c>
      <c r="AB45" s="40">
        <f t="shared" si="7"/>
        <v>22.713609657205822</v>
      </c>
      <c r="AC45" s="40">
        <f t="shared" si="12"/>
        <v>14.957490825085424</v>
      </c>
      <c r="AD45" s="616">
        <f t="shared" si="13"/>
        <v>28.773990737223965</v>
      </c>
      <c r="AE45" s="40"/>
      <c r="AF45" s="40"/>
      <c r="AG45" s="40"/>
      <c r="AH45" s="40"/>
      <c r="AI45" s="40">
        <v>3.6</v>
      </c>
      <c r="AJ45" s="40">
        <v>1.7292006194314733</v>
      </c>
      <c r="AK45" s="40"/>
      <c r="AL45" s="40"/>
      <c r="AM45" s="40"/>
      <c r="AN45" s="40"/>
      <c r="AO45" s="40"/>
    </row>
    <row r="46" spans="1:46" s="374" customFormat="1">
      <c r="A46" s="344" t="s">
        <v>63</v>
      </c>
      <c r="B46" s="958"/>
      <c r="C46" s="958"/>
      <c r="D46" s="344" t="s">
        <v>23</v>
      </c>
      <c r="E46" s="344" t="s">
        <v>63</v>
      </c>
      <c r="F46" s="345">
        <v>1856.68</v>
      </c>
      <c r="G46" s="346">
        <v>25.530000686645501</v>
      </c>
      <c r="H46" s="346">
        <v>26.639999389648398</v>
      </c>
      <c r="I46" s="346">
        <v>30.889999389648398</v>
      </c>
      <c r="J46" s="346">
        <v>15.015555591869299</v>
      </c>
      <c r="K46" s="346">
        <v>0.56620910000000002</v>
      </c>
      <c r="L46" s="346">
        <v>2.6697926933623299</v>
      </c>
      <c r="M46" s="346">
        <v>2.26890848730284</v>
      </c>
      <c r="N46" s="347">
        <v>0.34995670000000001</v>
      </c>
      <c r="O46" s="344" t="s">
        <v>30</v>
      </c>
      <c r="P46" s="348" t="s">
        <v>93</v>
      </c>
      <c r="Q46" s="96" t="s">
        <v>186</v>
      </c>
      <c r="R46" s="106" t="s">
        <v>96</v>
      </c>
      <c r="S46" s="352">
        <v>9.8486137098145559</v>
      </c>
      <c r="T46" s="351">
        <v>3.4415333333333331</v>
      </c>
      <c r="U46" s="351">
        <v>4.6727500000000006</v>
      </c>
      <c r="V46" s="622">
        <v>4.1086999999999998</v>
      </c>
      <c r="W46" s="623"/>
      <c r="X46" s="171">
        <f>$W$5^(1-S46/100)*0.025^(S46/100)</f>
        <v>2.4265247676368862</v>
      </c>
      <c r="Y46" s="171">
        <f>$W$5^(1-S46/100)*0.6^(S46/100)</f>
        <v>3.3183057692100442</v>
      </c>
      <c r="Z46" s="171">
        <f>$W$5^(1-S46/100)*0.13^(S46/100)</f>
        <v>2.8543099536062937</v>
      </c>
      <c r="AA46" s="171">
        <f>ABS((X46-T46)/T46*100)</f>
        <v>29.492916888686644</v>
      </c>
      <c r="AB46" s="171">
        <f t="shared" ref="AB46" si="20">ABS((Y46-U46)/U46*100)</f>
        <v>28.986019598522418</v>
      </c>
      <c r="AC46" s="171">
        <f>ABS((Z46-V46)/V46*100)</f>
        <v>30.530095806306278</v>
      </c>
      <c r="AD46" s="614">
        <f>SQRT(AA46^2+AB46^2+AC46^2)</f>
        <v>51.401441893308245</v>
      </c>
      <c r="AE46" s="40"/>
      <c r="AF46" s="40"/>
      <c r="AG46" s="40"/>
      <c r="AH46" s="40"/>
      <c r="AI46" s="40">
        <v>3.6</v>
      </c>
      <c r="AJ46" s="40">
        <v>2.2159153119863118</v>
      </c>
      <c r="AK46" s="40"/>
      <c r="AL46" s="40"/>
      <c r="AM46" s="40"/>
      <c r="AN46" s="40"/>
      <c r="AO46" s="40"/>
    </row>
    <row r="47" spans="1:46" s="374" customFormat="1">
      <c r="A47" s="344" t="s">
        <v>64</v>
      </c>
      <c r="B47" s="958"/>
      <c r="C47" s="958"/>
      <c r="D47" s="344" t="s">
        <v>23</v>
      </c>
      <c r="E47" s="344" t="s">
        <v>64</v>
      </c>
      <c r="F47" s="345">
        <v>2056.58</v>
      </c>
      <c r="G47" s="346">
        <v>25.590000152587798</v>
      </c>
      <c r="H47" s="346">
        <v>27.9699993133544</v>
      </c>
      <c r="I47" s="346">
        <v>35.2299995422363</v>
      </c>
      <c r="J47" s="346">
        <v>8.1248503369224103</v>
      </c>
      <c r="K47" s="346">
        <v>0.36284899999999998</v>
      </c>
      <c r="L47" s="346">
        <v>2.67030602555664</v>
      </c>
      <c r="M47" s="346">
        <v>2.4533476574423498</v>
      </c>
      <c r="N47" s="347">
        <v>0.2254642</v>
      </c>
      <c r="O47" s="344" t="s">
        <v>40</v>
      </c>
      <c r="P47" s="348" t="s">
        <v>192</v>
      </c>
      <c r="Q47" s="96" t="s">
        <v>193</v>
      </c>
      <c r="R47" s="106" t="s">
        <v>96</v>
      </c>
      <c r="S47" s="352">
        <v>9.4488658824933687</v>
      </c>
      <c r="T47" s="351">
        <v>3.3845166666666664</v>
      </c>
      <c r="U47" s="351">
        <v>4.5712666666666664</v>
      </c>
      <c r="V47" s="363">
        <v>4.0108166666666669</v>
      </c>
      <c r="W47" s="352"/>
      <c r="X47" s="40">
        <f t="shared" ref="X47:X54" si="21">$W$5^(1-S47/100)*0.025^(S47/100)</f>
        <v>2.4762566239389825</v>
      </c>
      <c r="Y47" s="40">
        <f t="shared" ref="Y47:Y54" si="22">$W$5^(1-S47/100)*0.6^(S47/100)</f>
        <v>3.3435664547495718</v>
      </c>
      <c r="Z47" s="40">
        <f t="shared" ref="Z47:Z53" si="23">$W$5^(1-S47/100)*0.13^(S47/100)</f>
        <v>2.8936756245042345</v>
      </c>
      <c r="AA47" s="40">
        <f t="shared" ref="AA47:AA54" si="24">ABS((X47-T47)/T47*100)</f>
        <v>26.835738516903469</v>
      </c>
      <c r="AB47" s="40">
        <f t="shared" ref="AB47:AB54" si="25">ABS((Y47-U47)/U47*100)</f>
        <v>26.856893317324765</v>
      </c>
      <c r="AC47" s="40">
        <f t="shared" ref="AC47:AC54" si="26">ABS((Z47-V47)/V47*100)</f>
        <v>27.853206341911225</v>
      </c>
      <c r="AD47" s="616">
        <f t="shared" ref="AD47:AD54" si="27">SQRT(AA47^2+AB47^2+AC47^2)</f>
        <v>47.087691427068961</v>
      </c>
      <c r="AE47" s="40"/>
      <c r="AF47" s="40"/>
      <c r="AG47" s="40"/>
      <c r="AH47" s="40"/>
      <c r="AI47" s="40">
        <v>3.6</v>
      </c>
      <c r="AJ47" s="40">
        <v>2.1017401532771638</v>
      </c>
      <c r="AK47" s="40"/>
      <c r="AL47" s="40"/>
      <c r="AM47" s="40"/>
      <c r="AN47" s="40"/>
      <c r="AO47" s="40"/>
    </row>
    <row r="48" spans="1:46" s="374" customFormat="1">
      <c r="A48" s="344" t="s">
        <v>65</v>
      </c>
      <c r="B48" s="958"/>
      <c r="C48" s="958"/>
      <c r="D48" s="344" t="s">
        <v>23</v>
      </c>
      <c r="E48" s="344" t="s">
        <v>65</v>
      </c>
      <c r="F48" s="345">
        <v>2056.8000000000002</v>
      </c>
      <c r="G48" s="346">
        <v>25.639999389648398</v>
      </c>
      <c r="H48" s="346">
        <v>27.850000381469702</v>
      </c>
      <c r="I48" s="346">
        <v>34.220001220703097</v>
      </c>
      <c r="J48" s="346">
        <v>9.6936292824578398</v>
      </c>
      <c r="K48" s="346">
        <v>0.44625880000000001</v>
      </c>
      <c r="L48" s="346">
        <v>2.6400077422980401</v>
      </c>
      <c r="M48" s="346">
        <v>2.3840951787314801</v>
      </c>
      <c r="N48" s="347">
        <v>0.2926684</v>
      </c>
      <c r="O48" s="375" t="s">
        <v>57</v>
      </c>
      <c r="P48" s="376" t="s">
        <v>111</v>
      </c>
      <c r="Q48" s="135" t="s">
        <v>197</v>
      </c>
      <c r="R48" s="136" t="s">
        <v>96</v>
      </c>
      <c r="S48" s="380">
        <v>3.4244811782275009</v>
      </c>
      <c r="T48" s="379">
        <v>3.6928833333333331</v>
      </c>
      <c r="U48" s="379">
        <v>4.5235499999999993</v>
      </c>
      <c r="V48" s="386">
        <v>4.3265833333333328</v>
      </c>
      <c r="W48" s="380"/>
      <c r="X48" s="40">
        <f t="shared" si="21"/>
        <v>3.3618653682738859</v>
      </c>
      <c r="Y48" s="40">
        <f t="shared" si="22"/>
        <v>3.7483953596394168</v>
      </c>
      <c r="Z48" s="40">
        <f t="shared" si="23"/>
        <v>3.5571298343457283</v>
      </c>
      <c r="AA48" s="40">
        <f t="shared" si="24"/>
        <v>8.9636724255964531</v>
      </c>
      <c r="AB48" s="40">
        <f t="shared" si="25"/>
        <v>17.135980377371368</v>
      </c>
      <c r="AC48" s="40">
        <f t="shared" si="26"/>
        <v>17.784321708529159</v>
      </c>
      <c r="AD48" s="616">
        <f t="shared" si="27"/>
        <v>26.273015538371613</v>
      </c>
      <c r="AE48" s="40"/>
      <c r="AF48" s="40"/>
      <c r="AG48" s="40"/>
      <c r="AH48" s="40"/>
      <c r="AI48" s="40">
        <v>3.6</v>
      </c>
      <c r="AJ48" s="40">
        <v>1.9129398973633323</v>
      </c>
      <c r="AK48" s="40"/>
      <c r="AL48" s="40"/>
      <c r="AM48" s="40"/>
      <c r="AN48" s="40"/>
      <c r="AO48" s="40"/>
    </row>
    <row r="49" spans="1:41" s="374" customFormat="1">
      <c r="A49" s="344" t="s">
        <v>66</v>
      </c>
      <c r="B49" s="958"/>
      <c r="C49" s="958"/>
      <c r="D49" s="344" t="s">
        <v>23</v>
      </c>
      <c r="E49" s="344" t="s">
        <v>66</v>
      </c>
      <c r="F49" s="345">
        <v>2057.15</v>
      </c>
      <c r="G49" s="346">
        <v>25.610000610351499</v>
      </c>
      <c r="H49" s="346">
        <v>26.9799995422363</v>
      </c>
      <c r="I49" s="346">
        <v>32.830001831054602</v>
      </c>
      <c r="J49" s="346">
        <v>10.762557781578399</v>
      </c>
      <c r="K49" s="346">
        <v>0.39740560000000003</v>
      </c>
      <c r="L49" s="346">
        <v>2.6519768091981</v>
      </c>
      <c r="M49" s="346">
        <v>2.3665562727540901</v>
      </c>
      <c r="N49" s="347">
        <v>0.24385270000000001</v>
      </c>
      <c r="O49" s="344" t="s">
        <v>58</v>
      </c>
      <c r="P49" s="348" t="s">
        <v>112</v>
      </c>
      <c r="Q49" s="96" t="s">
        <v>185</v>
      </c>
      <c r="R49" s="106" t="s">
        <v>96</v>
      </c>
      <c r="S49" s="356">
        <v>13.228614004650469</v>
      </c>
      <c r="T49" s="351">
        <v>3.1293666666666669</v>
      </c>
      <c r="U49" s="351">
        <v>4.2585333333333333</v>
      </c>
      <c r="V49" s="363">
        <v>4.1036999999999999</v>
      </c>
      <c r="W49" s="352"/>
      <c r="X49" s="40">
        <f t="shared" si="21"/>
        <v>2.0440215330321623</v>
      </c>
      <c r="Y49" s="40">
        <f t="shared" si="22"/>
        <v>3.1122056315651716</v>
      </c>
      <c r="Z49" s="40">
        <f t="shared" si="23"/>
        <v>2.5421594395032869</v>
      </c>
      <c r="AA49" s="40">
        <f t="shared" si="24"/>
        <v>34.6825811495778</v>
      </c>
      <c r="AB49" s="40">
        <f t="shared" si="25"/>
        <v>26.918368650431173</v>
      </c>
      <c r="AC49" s="40">
        <f t="shared" si="26"/>
        <v>38.052015510312962</v>
      </c>
      <c r="AD49" s="616">
        <f t="shared" si="27"/>
        <v>58.098501619186905</v>
      </c>
      <c r="AE49" s="40"/>
      <c r="AF49" s="40"/>
      <c r="AG49" s="40"/>
      <c r="AH49" s="40"/>
      <c r="AI49" s="40">
        <v>3.6</v>
      </c>
      <c r="AJ49" s="40">
        <v>1.6998654217400277</v>
      </c>
      <c r="AK49" s="40"/>
      <c r="AL49" s="40"/>
      <c r="AM49" s="40"/>
      <c r="AN49" s="40"/>
      <c r="AO49" s="40"/>
    </row>
    <row r="50" spans="1:41" s="374" customFormat="1">
      <c r="A50" s="344" t="s">
        <v>67</v>
      </c>
      <c r="B50" s="958"/>
      <c r="C50" s="958"/>
      <c r="D50" s="344" t="s">
        <v>23</v>
      </c>
      <c r="E50" s="344" t="s">
        <v>67</v>
      </c>
      <c r="F50" s="345">
        <v>2057.41</v>
      </c>
      <c r="G50" s="346">
        <v>25.670000076293899</v>
      </c>
      <c r="H50" s="346">
        <v>27.340000152587798</v>
      </c>
      <c r="I50" s="346">
        <v>33.340000152587798</v>
      </c>
      <c r="J50" s="346">
        <v>10.447528537001901</v>
      </c>
      <c r="K50" s="346">
        <v>0.43769599999999997</v>
      </c>
      <c r="L50" s="346">
        <v>2.6359991960179499</v>
      </c>
      <c r="M50" s="346">
        <v>2.3606024277788298</v>
      </c>
      <c r="N50" s="347">
        <v>0.27450540000000001</v>
      </c>
      <c r="O50" s="344" t="s">
        <v>59</v>
      </c>
      <c r="P50" s="348" t="s">
        <v>112</v>
      </c>
      <c r="Q50" s="96" t="s">
        <v>185</v>
      </c>
      <c r="R50" s="106" t="s">
        <v>96</v>
      </c>
      <c r="S50" s="356">
        <v>13.223847782622469</v>
      </c>
      <c r="T50" s="351">
        <v>3.232216666666667</v>
      </c>
      <c r="U50" s="351">
        <v>4.8742999999999999</v>
      </c>
      <c r="V50" s="363">
        <v>4.1114166666666669</v>
      </c>
      <c r="W50" s="352"/>
      <c r="X50" s="40">
        <f t="shared" si="21"/>
        <v>2.0445160294893245</v>
      </c>
      <c r="Y50" s="40">
        <f t="shared" si="22"/>
        <v>3.1124870528798945</v>
      </c>
      <c r="Z50" s="40">
        <f t="shared" si="23"/>
        <v>2.5425746469940687</v>
      </c>
      <c r="AA50" s="40">
        <f t="shared" si="24"/>
        <v>36.745699922468347</v>
      </c>
      <c r="AB50" s="40">
        <f t="shared" si="25"/>
        <v>36.144942804507423</v>
      </c>
      <c r="AC50" s="40">
        <f t="shared" si="26"/>
        <v>38.158186018750996</v>
      </c>
      <c r="AD50" s="616">
        <f t="shared" si="27"/>
        <v>64.130729867784964</v>
      </c>
      <c r="AE50" s="40"/>
      <c r="AF50" s="40"/>
      <c r="AG50" s="40"/>
      <c r="AH50" s="40"/>
      <c r="AI50" s="40">
        <v>3.6</v>
      </c>
      <c r="AJ50" s="40">
        <v>1.30715709958654</v>
      </c>
      <c r="AK50" s="40"/>
      <c r="AL50" s="40"/>
      <c r="AM50" s="40"/>
      <c r="AN50" s="40"/>
      <c r="AO50" s="40"/>
    </row>
    <row r="51" spans="1:41" s="374" customFormat="1">
      <c r="A51" s="344" t="s">
        <v>68</v>
      </c>
      <c r="B51" s="958"/>
      <c r="C51" s="958"/>
      <c r="D51" s="344" t="s">
        <v>23</v>
      </c>
      <c r="E51" s="344" t="s">
        <v>68</v>
      </c>
      <c r="F51" s="345">
        <v>2057.54</v>
      </c>
      <c r="G51" s="346">
        <v>25.620000839233398</v>
      </c>
      <c r="H51" s="346">
        <v>27.7000007629394</v>
      </c>
      <c r="I51" s="346">
        <v>32.909999847412102</v>
      </c>
      <c r="J51" s="346">
        <v>12.6848715895177</v>
      </c>
      <c r="K51" s="346">
        <v>0.64160470000000003</v>
      </c>
      <c r="L51" s="346">
        <v>2.6441583737669898</v>
      </c>
      <c r="M51" s="346">
        <v>2.3087502794311598</v>
      </c>
      <c r="N51" s="347">
        <v>0.41316829999999999</v>
      </c>
      <c r="O51" s="344" t="s">
        <v>60</v>
      </c>
      <c r="P51" s="348" t="s">
        <v>112</v>
      </c>
      <c r="Q51" s="96" t="s">
        <v>185</v>
      </c>
      <c r="R51" s="106" t="s">
        <v>96</v>
      </c>
      <c r="S51" s="356">
        <v>12.190268421750883</v>
      </c>
      <c r="T51" s="351">
        <v>3.2113000000000005</v>
      </c>
      <c r="U51" s="351">
        <v>4.5781000000000001</v>
      </c>
      <c r="V51" s="363">
        <v>3.9356333333333331</v>
      </c>
      <c r="W51" s="352"/>
      <c r="X51" s="40">
        <f t="shared" si="21"/>
        <v>2.1546257663572717</v>
      </c>
      <c r="Y51" s="40">
        <f t="shared" si="22"/>
        <v>3.1741197273644119</v>
      </c>
      <c r="Z51" s="40">
        <f t="shared" si="23"/>
        <v>2.6342353812502277</v>
      </c>
      <c r="AA51" s="40">
        <f t="shared" si="24"/>
        <v>32.904874463386435</v>
      </c>
      <c r="AB51" s="40">
        <f t="shared" si="25"/>
        <v>30.66731335347826</v>
      </c>
      <c r="AC51" s="40">
        <f t="shared" si="26"/>
        <v>33.067052793276105</v>
      </c>
      <c r="AD51" s="616">
        <f t="shared" si="27"/>
        <v>55.826918705987666</v>
      </c>
      <c r="AE51" s="40"/>
      <c r="AF51" s="40"/>
      <c r="AG51" s="40"/>
      <c r="AH51" s="40"/>
      <c r="AI51" s="40">
        <v>3.6</v>
      </c>
      <c r="AJ51" s="40">
        <v>1.2167714007792698</v>
      </c>
      <c r="AK51" s="40"/>
      <c r="AL51" s="40"/>
      <c r="AM51" s="40"/>
      <c r="AN51" s="40"/>
      <c r="AO51" s="40"/>
    </row>
    <row r="52" spans="1:41" s="374" customFormat="1">
      <c r="A52" s="344" t="s">
        <v>69</v>
      </c>
      <c r="B52" s="958"/>
      <c r="C52" s="958"/>
      <c r="D52" s="344" t="s">
        <v>23</v>
      </c>
      <c r="E52" s="344" t="s">
        <v>69</v>
      </c>
      <c r="F52" s="345">
        <v>2057.9499999999998</v>
      </c>
      <c r="G52" s="346">
        <v>25.610000610351499</v>
      </c>
      <c r="H52" s="346">
        <v>26.100000381469702</v>
      </c>
      <c r="I52" s="346">
        <v>30.299999237060501</v>
      </c>
      <c r="J52" s="346">
        <v>14.8213003312976</v>
      </c>
      <c r="K52" s="346">
        <v>0.69535170000000002</v>
      </c>
      <c r="L52" s="346">
        <v>2.65028128416846</v>
      </c>
      <c r="M52" s="346">
        <v>2.2574751354176801</v>
      </c>
      <c r="N52" s="347">
        <v>0.43946459999999998</v>
      </c>
      <c r="O52" s="344" t="s">
        <v>61</v>
      </c>
      <c r="P52" s="348" t="s">
        <v>112</v>
      </c>
      <c r="Q52" s="96" t="s">
        <v>185</v>
      </c>
      <c r="R52" s="106" t="s">
        <v>96</v>
      </c>
      <c r="S52" s="356">
        <v>15.176653953615338</v>
      </c>
      <c r="T52" s="351">
        <v>3.042016666666667</v>
      </c>
      <c r="U52" s="351">
        <v>4.7702333333333335</v>
      </c>
      <c r="V52" s="363">
        <v>4.2457333333333338</v>
      </c>
      <c r="W52" s="352"/>
      <c r="X52" s="40">
        <f t="shared" si="21"/>
        <v>1.8516049316735055</v>
      </c>
      <c r="Y52" s="40">
        <f t="shared" si="22"/>
        <v>2.9992882962160468</v>
      </c>
      <c r="Z52" s="40">
        <f t="shared" si="23"/>
        <v>2.3780100110457831</v>
      </c>
      <c r="AA52" s="40">
        <f t="shared" si="24"/>
        <v>39.13232126691706</v>
      </c>
      <c r="AB52" s="40">
        <f t="shared" si="25"/>
        <v>37.124914304344721</v>
      </c>
      <c r="AC52" s="40">
        <f t="shared" si="26"/>
        <v>43.990594219001437</v>
      </c>
      <c r="AD52" s="616">
        <f t="shared" si="27"/>
        <v>69.604383551490429</v>
      </c>
      <c r="AE52" s="40"/>
      <c r="AF52" s="40"/>
      <c r="AG52" s="40"/>
      <c r="AH52" s="40"/>
      <c r="AI52" s="40">
        <v>3.6</v>
      </c>
      <c r="AJ52" s="40">
        <v>2.411207691957566</v>
      </c>
      <c r="AK52" s="40"/>
      <c r="AL52" s="40"/>
      <c r="AM52" s="40"/>
      <c r="AN52" s="40"/>
      <c r="AO52" s="40"/>
    </row>
    <row r="53" spans="1:41" s="374" customFormat="1">
      <c r="A53" s="344" t="s">
        <v>70</v>
      </c>
      <c r="B53" s="958"/>
      <c r="C53" s="958"/>
      <c r="D53" s="344" t="s">
        <v>23</v>
      </c>
      <c r="E53" s="344" t="s">
        <v>70</v>
      </c>
      <c r="F53" s="345">
        <v>2058.21</v>
      </c>
      <c r="G53" s="346">
        <v>25.659999847412099</v>
      </c>
      <c r="H53" s="346">
        <v>26.7000007629394</v>
      </c>
      <c r="I53" s="346">
        <v>31.0100002288818</v>
      </c>
      <c r="J53" s="346">
        <v>14.6615202745998</v>
      </c>
      <c r="K53" s="346">
        <v>2.6926909999999999</v>
      </c>
      <c r="L53" s="346">
        <v>2.6361885461713102</v>
      </c>
      <c r="M53" s="346">
        <v>2.2496832279977199</v>
      </c>
      <c r="N53" s="347">
        <v>2.1458149999999998</v>
      </c>
      <c r="O53" s="344" t="s">
        <v>62</v>
      </c>
      <c r="P53" s="348" t="s">
        <v>109</v>
      </c>
      <c r="Q53" s="96" t="s">
        <v>183</v>
      </c>
      <c r="R53" s="106" t="s">
        <v>96</v>
      </c>
      <c r="S53" s="356">
        <v>14.1074505680656</v>
      </c>
      <c r="T53" s="351">
        <v>3.1395666666666671</v>
      </c>
      <c r="U53" s="351">
        <v>4.9026166666666668</v>
      </c>
      <c r="V53" s="363">
        <v>4.0831333333333335</v>
      </c>
      <c r="W53" s="352"/>
      <c r="X53" s="40">
        <f t="shared" si="21"/>
        <v>1.954856372315799</v>
      </c>
      <c r="Y53" s="40">
        <f t="shared" si="22"/>
        <v>3.0607472853098021</v>
      </c>
      <c r="Z53" s="40">
        <f t="shared" si="23"/>
        <v>2.4667473600315906</v>
      </c>
      <c r="AA53" s="40">
        <f t="shared" si="24"/>
        <v>37.734834776058307</v>
      </c>
      <c r="AB53" s="40">
        <f t="shared" si="25"/>
        <v>37.569108632944953</v>
      </c>
      <c r="AC53" s="40">
        <f t="shared" si="26"/>
        <v>39.58690156175183</v>
      </c>
      <c r="AD53" s="616">
        <f t="shared" si="27"/>
        <v>66.351175229307486</v>
      </c>
      <c r="AE53" s="40"/>
      <c r="AF53" s="40"/>
      <c r="AG53" s="40"/>
      <c r="AH53" s="40"/>
      <c r="AI53" s="40">
        <v>3.6</v>
      </c>
      <c r="AJ53" s="40">
        <v>3.3991458064032121</v>
      </c>
      <c r="AK53" s="40"/>
      <c r="AL53" s="40"/>
      <c r="AM53" s="40"/>
      <c r="AN53" s="40"/>
      <c r="AO53" s="40"/>
    </row>
    <row r="54" spans="1:41" s="374" customFormat="1" ht="16" thickBot="1">
      <c r="A54" s="344" t="s">
        <v>71</v>
      </c>
      <c r="B54" s="958"/>
      <c r="C54" s="958"/>
      <c r="D54" s="344" t="s">
        <v>23</v>
      </c>
      <c r="E54" s="344" t="s">
        <v>71</v>
      </c>
      <c r="F54" s="345">
        <v>2058.36</v>
      </c>
      <c r="G54" s="346">
        <v>25.620000839233398</v>
      </c>
      <c r="H54" s="346">
        <v>26.629999160766602</v>
      </c>
      <c r="I54" s="346">
        <v>30.549999237060501</v>
      </c>
      <c r="J54" s="346">
        <v>15.1915112318597</v>
      </c>
      <c r="K54" s="346">
        <v>1.3335109999999999</v>
      </c>
      <c r="L54" s="346">
        <v>2.6282864005225699</v>
      </c>
      <c r="M54" s="346">
        <v>2.22900997678174</v>
      </c>
      <c r="N54" s="347">
        <v>0.94291619999999998</v>
      </c>
      <c r="O54" s="344" t="s">
        <v>63</v>
      </c>
      <c r="P54" s="348" t="s">
        <v>109</v>
      </c>
      <c r="Q54" s="96" t="s">
        <v>183</v>
      </c>
      <c r="R54" s="106" t="s">
        <v>96</v>
      </c>
      <c r="S54" s="356">
        <v>15.051404867421686</v>
      </c>
      <c r="T54" s="351">
        <v>2.995883333333333</v>
      </c>
      <c r="U54" s="351">
        <v>4.6889500000000002</v>
      </c>
      <c r="V54" s="624">
        <v>3.8796999999999997</v>
      </c>
      <c r="W54" s="625"/>
      <c r="X54" s="46">
        <f t="shared" si="21"/>
        <v>1.8634123477296183</v>
      </c>
      <c r="Y54" s="46">
        <f t="shared" si="22"/>
        <v>3.0064234551130058</v>
      </c>
      <c r="Z54" s="46">
        <f>$W$5^(1-S54/100)*0.13^(S54/100)</f>
        <v>2.388237597645809</v>
      </c>
      <c r="AA54" s="46">
        <f t="shared" si="24"/>
        <v>37.800904094075143</v>
      </c>
      <c r="AB54" s="46">
        <f t="shared" si="25"/>
        <v>35.882799878160235</v>
      </c>
      <c r="AC54" s="46">
        <f t="shared" si="26"/>
        <v>38.442725013639993</v>
      </c>
      <c r="AD54" s="620">
        <f t="shared" si="27"/>
        <v>64.763622380931594</v>
      </c>
      <c r="AE54" s="40"/>
      <c r="AF54" s="40"/>
      <c r="AG54" s="40"/>
      <c r="AH54" s="40"/>
      <c r="AI54" s="40">
        <v>3.6</v>
      </c>
      <c r="AJ54" s="40">
        <v>2.3014869190844087</v>
      </c>
      <c r="AK54" s="40"/>
      <c r="AL54" s="40"/>
      <c r="AM54" s="40"/>
      <c r="AN54" s="40"/>
      <c r="AO54" s="40"/>
    </row>
    <row r="55" spans="1:41" s="422" customFormat="1">
      <c r="A55" s="401" t="s">
        <v>72</v>
      </c>
      <c r="B55" s="958"/>
      <c r="C55" s="958"/>
      <c r="D55" s="401" t="s">
        <v>23</v>
      </c>
      <c r="E55" s="401" t="s">
        <v>72</v>
      </c>
      <c r="F55" s="402">
        <v>2329.1</v>
      </c>
      <c r="G55" s="403">
        <v>25.610000610351499</v>
      </c>
      <c r="H55" s="403">
        <v>27.819999694824201</v>
      </c>
      <c r="I55" s="403">
        <v>37.099998474121001</v>
      </c>
      <c r="J55" s="403">
        <v>4.2261079079022101</v>
      </c>
      <c r="K55" s="403">
        <v>1.3671050000000001E-2</v>
      </c>
      <c r="L55" s="403">
        <v>2.7065619347286001</v>
      </c>
      <c r="M55" s="403">
        <v>2.5921797067727699</v>
      </c>
      <c r="N55" s="404">
        <v>6.975897E-3</v>
      </c>
      <c r="O55" s="401" t="s">
        <v>24</v>
      </c>
      <c r="P55" s="405" t="s">
        <v>89</v>
      </c>
      <c r="Q55" s="118" t="s">
        <v>189</v>
      </c>
      <c r="R55" s="119" t="s">
        <v>90</v>
      </c>
      <c r="S55" s="413">
        <v>13.963099839196577</v>
      </c>
      <c r="T55" s="408">
        <v>3.8477000000000015</v>
      </c>
      <c r="U55" s="408">
        <v>5.2168666666666663</v>
      </c>
      <c r="V55" s="408">
        <v>4.5866333333333325</v>
      </c>
      <c r="W55" s="409"/>
      <c r="X55" s="40">
        <f>AVERAGE(X46:X54)</f>
        <v>2.2419648600497148</v>
      </c>
      <c r="Y55" s="40">
        <f t="shared" ref="Y55:AD55" si="28">AVERAGE(Y46:Y54)</f>
        <v>3.2083932257830408</v>
      </c>
      <c r="Z55" s="40">
        <f t="shared" si="28"/>
        <v>2.6952310943252247</v>
      </c>
      <c r="AA55" s="40">
        <f t="shared" si="28"/>
        <v>31.588171500407743</v>
      </c>
      <c r="AB55" s="40">
        <f t="shared" si="28"/>
        <v>30.809593435231697</v>
      </c>
      <c r="AC55" s="40">
        <f t="shared" si="28"/>
        <v>34.162788774831114</v>
      </c>
      <c r="AD55" s="40">
        <f t="shared" si="28"/>
        <v>55.948608912604215</v>
      </c>
      <c r="AE55" s="40"/>
      <c r="AF55" s="40"/>
      <c r="AG55" s="40"/>
      <c r="AH55" s="40"/>
      <c r="AI55" s="40">
        <v>3.6</v>
      </c>
      <c r="AJ55" s="40">
        <v>0.20862912029784786</v>
      </c>
      <c r="AK55" s="40"/>
      <c r="AL55" s="40"/>
      <c r="AM55" s="40"/>
      <c r="AN55" s="40"/>
      <c r="AO55" s="40"/>
    </row>
    <row r="56" spans="1:41" s="422" customFormat="1">
      <c r="A56" s="401" t="s">
        <v>73</v>
      </c>
      <c r="B56" s="958"/>
      <c r="C56" s="958"/>
      <c r="D56" s="401" t="s">
        <v>23</v>
      </c>
      <c r="E56" s="401" t="s">
        <v>73</v>
      </c>
      <c r="F56" s="402">
        <v>2329.5</v>
      </c>
      <c r="G56" s="403">
        <v>25.620000839233398</v>
      </c>
      <c r="H56" s="403">
        <v>27.2199993133544</v>
      </c>
      <c r="I56" s="403">
        <v>35.549999237060497</v>
      </c>
      <c r="J56" s="403">
        <v>5.3145554901545999</v>
      </c>
      <c r="K56" s="403">
        <v>1.4536819999999999</v>
      </c>
      <c r="L56" s="403">
        <v>2.6795480203467199</v>
      </c>
      <c r="M56" s="403">
        <v>2.5371419539200599</v>
      </c>
      <c r="N56" s="404">
        <v>1.132074</v>
      </c>
      <c r="O56" s="401" t="s">
        <v>25</v>
      </c>
      <c r="P56" s="405" t="s">
        <v>89</v>
      </c>
      <c r="Q56" s="118" t="s">
        <v>189</v>
      </c>
      <c r="R56" s="119" t="s">
        <v>90</v>
      </c>
      <c r="S56" s="413">
        <v>10.217418078809521</v>
      </c>
      <c r="T56" s="408">
        <v>4.5513416666666666</v>
      </c>
      <c r="U56" s="408">
        <v>5.9893666666666672</v>
      </c>
      <c r="V56" s="408">
        <v>5.3636833333333334</v>
      </c>
      <c r="W56" s="409"/>
      <c r="X56" s="409"/>
      <c r="Y56" s="409"/>
      <c r="Z56" s="406"/>
      <c r="AA56" s="406"/>
      <c r="AB56" s="406"/>
      <c r="AC56" s="406"/>
      <c r="AD56" s="406"/>
      <c r="AE56" s="406"/>
      <c r="AF56" s="406"/>
      <c r="AG56" s="406"/>
      <c r="AH56" s="406"/>
      <c r="AI56" s="40">
        <v>3.6</v>
      </c>
      <c r="AJ56" s="406">
        <v>1.6638157868345846</v>
      </c>
      <c r="AK56" s="406"/>
      <c r="AL56" s="406"/>
      <c r="AM56" s="406"/>
      <c r="AN56" s="406"/>
      <c r="AO56" s="406"/>
    </row>
    <row r="57" spans="1:41" s="422" customFormat="1">
      <c r="A57" s="401" t="s">
        <v>74</v>
      </c>
      <c r="B57" s="958"/>
      <c r="C57" s="958"/>
      <c r="D57" s="401" t="s">
        <v>23</v>
      </c>
      <c r="E57" s="401" t="s">
        <v>74</v>
      </c>
      <c r="F57" s="402">
        <v>2410.25</v>
      </c>
      <c r="G57" s="403">
        <v>25.649999618530199</v>
      </c>
      <c r="H57" s="403">
        <v>26.709999084472599</v>
      </c>
      <c r="I57" s="403">
        <v>33.900001525878899</v>
      </c>
      <c r="J57" s="403">
        <v>8.2449414934587999</v>
      </c>
      <c r="K57" s="403">
        <v>0.9828616</v>
      </c>
      <c r="L57" s="403">
        <v>2.6816590876619602</v>
      </c>
      <c r="M57" s="403">
        <v>2.4605578648302102</v>
      </c>
      <c r="N57" s="404">
        <v>0.74935980000000002</v>
      </c>
      <c r="O57" s="401" t="s">
        <v>26</v>
      </c>
      <c r="P57" s="405" t="s">
        <v>89</v>
      </c>
      <c r="Q57" s="118" t="s">
        <v>189</v>
      </c>
      <c r="R57" s="119" t="s">
        <v>90</v>
      </c>
      <c r="S57" s="409">
        <v>9.01241594152979</v>
      </c>
      <c r="T57" s="408">
        <v>4.7049000000000003</v>
      </c>
      <c r="U57" s="408">
        <v>5.7357833333333321</v>
      </c>
      <c r="V57" s="408">
        <v>5.0410500000000003</v>
      </c>
      <c r="W57" s="409"/>
      <c r="X57" s="409"/>
      <c r="Y57" s="409"/>
      <c r="Z57" s="406"/>
      <c r="AA57" s="406"/>
      <c r="AB57" s="406"/>
      <c r="AC57" s="406"/>
      <c r="AD57" s="406"/>
      <c r="AE57" s="406"/>
      <c r="AF57" s="406"/>
      <c r="AG57" s="406"/>
      <c r="AH57" s="406"/>
      <c r="AI57" s="40">
        <v>3.6</v>
      </c>
      <c r="AJ57" s="406">
        <v>1.0781106848658868</v>
      </c>
      <c r="AK57" s="406"/>
      <c r="AL57" s="406"/>
      <c r="AM57" s="406"/>
      <c r="AN57" s="406"/>
      <c r="AO57" s="406"/>
    </row>
    <row r="58" spans="1:41" s="454" customFormat="1">
      <c r="A58" s="432" t="s">
        <v>75</v>
      </c>
      <c r="B58" s="958"/>
      <c r="C58" s="958"/>
      <c r="D58" s="432" t="s">
        <v>23</v>
      </c>
      <c r="E58" s="432" t="s">
        <v>75</v>
      </c>
      <c r="F58" s="433">
        <v>2410.46</v>
      </c>
      <c r="G58" s="434">
        <v>25.639999389648398</v>
      </c>
      <c r="H58" s="434">
        <v>26.379999160766602</v>
      </c>
      <c r="I58" s="434">
        <v>33.310001373291001</v>
      </c>
      <c r="J58" s="434">
        <v>8.0057239441589907</v>
      </c>
      <c r="K58" s="434">
        <v>0.76377729999999999</v>
      </c>
      <c r="L58" s="434">
        <v>2.6630505149935</v>
      </c>
      <c r="M58" s="434">
        <v>2.4498540422696098</v>
      </c>
      <c r="N58" s="435">
        <v>0.55847460000000004</v>
      </c>
      <c r="O58" s="432" t="s">
        <v>27</v>
      </c>
      <c r="P58" s="436" t="s">
        <v>91</v>
      </c>
      <c r="Q58" s="93" t="s">
        <v>181</v>
      </c>
      <c r="R58" s="103" t="s">
        <v>92</v>
      </c>
      <c r="S58" s="444">
        <v>10.157780680401382</v>
      </c>
      <c r="T58" s="439">
        <v>3.6994833333333332</v>
      </c>
      <c r="U58" s="439">
        <v>4.8660166666666669</v>
      </c>
      <c r="V58" s="439">
        <v>4.3597666666666663</v>
      </c>
      <c r="W58" s="440"/>
      <c r="X58" s="440"/>
      <c r="Y58" s="440"/>
      <c r="Z58" s="437"/>
      <c r="AA58" s="437"/>
      <c r="AB58" s="437"/>
      <c r="AC58" s="437"/>
      <c r="AD58" s="437"/>
      <c r="AE58" s="437"/>
      <c r="AF58" s="437"/>
      <c r="AG58" s="437"/>
      <c r="AH58" s="437"/>
      <c r="AI58" s="437"/>
      <c r="AJ58" s="437"/>
      <c r="AK58" s="437"/>
      <c r="AL58" s="437"/>
      <c r="AM58" s="437"/>
      <c r="AN58" s="437"/>
      <c r="AO58" s="437"/>
    </row>
    <row r="59" spans="1:41" s="454" customFormat="1">
      <c r="A59" s="432" t="s">
        <v>76</v>
      </c>
      <c r="B59" s="958"/>
      <c r="C59" s="958"/>
      <c r="D59" s="432" t="s">
        <v>23</v>
      </c>
      <c r="E59" s="432" t="s">
        <v>76</v>
      </c>
      <c r="F59" s="433">
        <v>2410.5300000000002</v>
      </c>
      <c r="G59" s="434">
        <v>25.620000839233398</v>
      </c>
      <c r="H59" s="434">
        <v>27.559999465942301</v>
      </c>
      <c r="I59" s="434">
        <v>34.7299995422363</v>
      </c>
      <c r="J59" s="434">
        <v>8.0000172653143302</v>
      </c>
      <c r="K59" s="434">
        <v>0.52030160000000003</v>
      </c>
      <c r="L59" s="434">
        <v>2.6616794497542</v>
      </c>
      <c r="M59" s="434">
        <v>2.4487446342265402</v>
      </c>
      <c r="N59" s="435">
        <v>0.35567379999999998</v>
      </c>
      <c r="O59" s="432" t="s">
        <v>56</v>
      </c>
      <c r="P59" s="436" t="s">
        <v>110</v>
      </c>
      <c r="Q59" s="93" t="s">
        <v>184</v>
      </c>
      <c r="R59" s="103" t="s">
        <v>92</v>
      </c>
      <c r="S59" s="440">
        <v>9.6611597604646153</v>
      </c>
      <c r="T59" s="439">
        <v>3.8789083333333334</v>
      </c>
      <c r="U59" s="439">
        <v>5.3811666666666662</v>
      </c>
      <c r="V59" s="439">
        <v>4.7176</v>
      </c>
      <c r="W59" s="440"/>
      <c r="X59" s="440"/>
      <c r="Y59" s="440"/>
      <c r="Z59" s="437"/>
      <c r="AA59" s="437"/>
      <c r="AB59" s="437"/>
      <c r="AC59" s="437"/>
      <c r="AD59" s="437"/>
      <c r="AE59" s="437"/>
      <c r="AF59" s="437"/>
      <c r="AG59" s="437"/>
      <c r="AH59" s="437"/>
      <c r="AI59" s="437"/>
      <c r="AJ59" s="437"/>
      <c r="AK59" s="437"/>
      <c r="AL59" s="437"/>
      <c r="AM59" s="437"/>
      <c r="AN59" s="437"/>
      <c r="AO59" s="437"/>
    </row>
    <row r="60" spans="1:41" s="454" customFormat="1">
      <c r="A60" s="432" t="s">
        <v>78</v>
      </c>
      <c r="B60" s="958"/>
      <c r="C60" s="958"/>
      <c r="D60" s="432" t="s">
        <v>77</v>
      </c>
      <c r="E60" s="432" t="s">
        <v>78</v>
      </c>
      <c r="F60" s="433">
        <v>2411.52</v>
      </c>
      <c r="G60" s="434">
        <v>25.590000152587798</v>
      </c>
      <c r="H60" s="434">
        <v>26.290000915527301</v>
      </c>
      <c r="I60" s="434">
        <v>36.740001678466797</v>
      </c>
      <c r="J60" s="434">
        <v>1.3902837120285301</v>
      </c>
      <c r="K60" s="434">
        <v>5.438548E-2</v>
      </c>
      <c r="L60" s="434">
        <v>2.7569349715258999</v>
      </c>
      <c r="M60" s="434">
        <v>2.7186057536655599</v>
      </c>
      <c r="N60" s="435">
        <v>3.8606090000000003E-2</v>
      </c>
      <c r="O60" s="432" t="s">
        <v>65</v>
      </c>
      <c r="P60" s="436" t="s">
        <v>114</v>
      </c>
      <c r="Q60" s="93" t="s">
        <v>171</v>
      </c>
      <c r="R60" s="103" t="s">
        <v>92</v>
      </c>
      <c r="S60" s="444">
        <v>8.5219093683422393</v>
      </c>
      <c r="T60" s="439">
        <v>4.0532624999999998</v>
      </c>
      <c r="U60" s="439">
        <v>5.6520166666666665</v>
      </c>
      <c r="V60" s="439">
        <v>4.9508333333333336</v>
      </c>
      <c r="W60" s="440"/>
      <c r="X60" s="440"/>
      <c r="Y60" s="440"/>
      <c r="Z60" s="437"/>
      <c r="AA60" s="437"/>
      <c r="AB60" s="437"/>
      <c r="AC60" s="437"/>
      <c r="AD60" s="437"/>
      <c r="AE60" s="437"/>
      <c r="AF60" s="437"/>
      <c r="AG60" s="437"/>
      <c r="AH60" s="437"/>
      <c r="AI60" s="437"/>
      <c r="AJ60" s="437"/>
      <c r="AK60" s="437"/>
      <c r="AL60" s="437"/>
      <c r="AM60" s="437"/>
      <c r="AN60" s="437"/>
      <c r="AO60" s="437"/>
    </row>
    <row r="61" spans="1:41" s="454" customFormat="1">
      <c r="A61" s="432" t="s">
        <v>79</v>
      </c>
      <c r="B61" s="958"/>
      <c r="C61" s="958"/>
      <c r="D61" s="432" t="s">
        <v>77</v>
      </c>
      <c r="E61" s="432" t="s">
        <v>79</v>
      </c>
      <c r="F61" s="433">
        <v>2411.98</v>
      </c>
      <c r="G61" s="434">
        <v>25.670000076293899</v>
      </c>
      <c r="H61" s="434">
        <v>27.530000686645501</v>
      </c>
      <c r="I61" s="434">
        <v>36.549999237060497</v>
      </c>
      <c r="J61" s="434">
        <v>4.2400676848646199</v>
      </c>
      <c r="K61" s="434">
        <v>0.41559570000000001</v>
      </c>
      <c r="L61" s="434">
        <v>2.6823429767751201</v>
      </c>
      <c r="M61" s="434">
        <v>2.5686098190196498</v>
      </c>
      <c r="N61" s="435">
        <v>0.2810588</v>
      </c>
      <c r="O61" s="432" t="s">
        <v>66</v>
      </c>
      <c r="P61" s="436" t="s">
        <v>114</v>
      </c>
      <c r="Q61" s="93" t="s">
        <v>171</v>
      </c>
      <c r="R61" s="103" t="s">
        <v>92</v>
      </c>
      <c r="S61" s="444">
        <v>10.281934695919556</v>
      </c>
      <c r="T61" s="439">
        <v>3.8667875</v>
      </c>
      <c r="U61" s="439">
        <v>5.3844333333333338</v>
      </c>
      <c r="V61" s="439">
        <v>4.8738333333333337</v>
      </c>
      <c r="W61" s="440"/>
      <c r="X61" s="440"/>
      <c r="Y61" s="440"/>
      <c r="Z61" s="437"/>
      <c r="AA61" s="437"/>
      <c r="AB61" s="437"/>
      <c r="AC61" s="437"/>
      <c r="AD61" s="437"/>
      <c r="AE61" s="437"/>
      <c r="AF61" s="437"/>
      <c r="AG61" s="437"/>
      <c r="AH61" s="437"/>
      <c r="AI61" s="437"/>
      <c r="AJ61" s="437"/>
      <c r="AK61" s="437"/>
      <c r="AL61" s="437"/>
      <c r="AM61" s="437"/>
      <c r="AN61" s="437"/>
      <c r="AO61" s="437"/>
    </row>
    <row r="62" spans="1:41" s="454" customFormat="1">
      <c r="A62" s="432" t="s">
        <v>81</v>
      </c>
      <c r="B62" s="958"/>
      <c r="C62" s="958"/>
      <c r="D62" s="432" t="s">
        <v>80</v>
      </c>
      <c r="E62" s="432" t="s">
        <v>81</v>
      </c>
      <c r="F62" s="433">
        <v>2412.1</v>
      </c>
      <c r="G62" s="434">
        <v>25.649999618530199</v>
      </c>
      <c r="H62" s="434">
        <v>27.909999847412099</v>
      </c>
      <c r="I62" s="434">
        <v>37.049999237060497</v>
      </c>
      <c r="J62" s="434">
        <v>4.2269645630098198</v>
      </c>
      <c r="K62" s="434">
        <v>0.23588790000000001</v>
      </c>
      <c r="L62" s="434">
        <v>2.68582665073914</v>
      </c>
      <c r="M62" s="434">
        <v>2.5722977099885198</v>
      </c>
      <c r="N62" s="435">
        <v>0.13824620000000001</v>
      </c>
      <c r="O62" s="432" t="s">
        <v>67</v>
      </c>
      <c r="P62" s="436" t="s">
        <v>114</v>
      </c>
      <c r="Q62" s="93" t="s">
        <v>171</v>
      </c>
      <c r="R62" s="103" t="s">
        <v>92</v>
      </c>
      <c r="S62" s="444">
        <v>9.6630367029662683</v>
      </c>
      <c r="T62" s="439">
        <v>3.7808000000000002</v>
      </c>
      <c r="U62" s="439">
        <v>5.3911666666666669</v>
      </c>
      <c r="V62" s="439">
        <v>4.7189500000000004</v>
      </c>
      <c r="W62" s="440"/>
      <c r="X62" s="440"/>
      <c r="Y62" s="440"/>
      <c r="Z62" s="437"/>
      <c r="AA62" s="437"/>
      <c r="AB62" s="437"/>
      <c r="AC62" s="437"/>
      <c r="AD62" s="437"/>
      <c r="AE62" s="437"/>
      <c r="AF62" s="437"/>
      <c r="AG62" s="437"/>
      <c r="AH62" s="437"/>
      <c r="AI62" s="437"/>
      <c r="AJ62" s="437"/>
      <c r="AK62" s="437"/>
      <c r="AL62" s="437"/>
      <c r="AM62" s="437"/>
      <c r="AN62" s="437"/>
      <c r="AO62" s="437"/>
    </row>
    <row r="63" spans="1:41" s="454" customFormat="1">
      <c r="A63" s="432" t="s">
        <v>83</v>
      </c>
      <c r="B63" s="958"/>
      <c r="C63" s="965"/>
      <c r="D63" s="432" t="s">
        <v>82</v>
      </c>
      <c r="E63" s="432" t="s">
        <v>83</v>
      </c>
      <c r="F63" s="433">
        <v>2667.3</v>
      </c>
      <c r="G63" s="434">
        <v>25.620000839233398</v>
      </c>
      <c r="H63" s="434">
        <v>27.940000534057599</v>
      </c>
      <c r="I63" s="434">
        <v>39.400001525878899</v>
      </c>
      <c r="J63" s="434">
        <v>1.2773679961861799</v>
      </c>
      <c r="K63" s="434">
        <v>8.5793540000000008E-3</v>
      </c>
      <c r="L63" s="434">
        <v>2.77214720635842</v>
      </c>
      <c r="M63" s="434">
        <v>2.7367366851372199</v>
      </c>
      <c r="N63" s="435">
        <v>4.9407460000000002E-3</v>
      </c>
      <c r="O63" s="432" t="s">
        <v>68</v>
      </c>
      <c r="P63" s="436" t="s">
        <v>114</v>
      </c>
      <c r="Q63" s="93" t="s">
        <v>171</v>
      </c>
      <c r="R63" s="103" t="s">
        <v>92</v>
      </c>
      <c r="S63" s="444">
        <v>11.716540445138877</v>
      </c>
      <c r="T63" s="439">
        <v>3.8159666666666663</v>
      </c>
      <c r="U63" s="439">
        <v>5.4541000000000004</v>
      </c>
      <c r="V63" s="439">
        <v>4.6904833333333329</v>
      </c>
      <c r="W63" s="440"/>
      <c r="X63" s="440"/>
      <c r="Y63" s="440"/>
      <c r="Z63" s="437"/>
      <c r="AA63" s="437"/>
      <c r="AB63" s="437"/>
      <c r="AC63" s="437"/>
      <c r="AD63" s="437"/>
      <c r="AE63" s="437"/>
      <c r="AF63" s="437"/>
      <c r="AG63" s="437"/>
      <c r="AH63" s="437"/>
      <c r="AI63" s="437"/>
      <c r="AJ63" s="437"/>
      <c r="AK63" s="437"/>
      <c r="AL63" s="437"/>
      <c r="AM63" s="437"/>
      <c r="AN63" s="437"/>
      <c r="AO63" s="437"/>
    </row>
    <row r="64" spans="1:41" s="454" customFormat="1">
      <c r="A64" s="432" t="s">
        <v>86</v>
      </c>
      <c r="B64" s="958"/>
      <c r="C64" s="1008" t="s">
        <v>84</v>
      </c>
      <c r="D64" s="432" t="s">
        <v>85</v>
      </c>
      <c r="E64" s="432" t="s">
        <v>86</v>
      </c>
      <c r="F64" s="433">
        <v>2972.63</v>
      </c>
      <c r="G64" s="434">
        <v>25.639999389648398</v>
      </c>
      <c r="H64" s="434">
        <v>27.850000381469702</v>
      </c>
      <c r="I64" s="434">
        <v>39.369998931884702</v>
      </c>
      <c r="J64" s="434">
        <v>1.7922821809815299</v>
      </c>
      <c r="K64" s="434">
        <v>0.31184640000000002</v>
      </c>
      <c r="L64" s="434">
        <v>2.7896781317111299</v>
      </c>
      <c r="M64" s="434">
        <v>2.7396792276497299</v>
      </c>
      <c r="N64" s="435">
        <v>0.26188099999999997</v>
      </c>
      <c r="O64" s="432" t="s">
        <v>69</v>
      </c>
      <c r="P64" s="436" t="s">
        <v>114</v>
      </c>
      <c r="Q64" s="93" t="s">
        <v>171</v>
      </c>
      <c r="R64" s="103" t="s">
        <v>92</v>
      </c>
      <c r="S64" s="444">
        <v>14.124975966160333</v>
      </c>
      <c r="T64" s="439">
        <v>3.4596999999999998</v>
      </c>
      <c r="U64" s="439">
        <v>5.1401166666666667</v>
      </c>
      <c r="V64" s="439">
        <v>4.2888833333333336</v>
      </c>
      <c r="W64" s="440"/>
      <c r="X64" s="440"/>
      <c r="Y64" s="440"/>
      <c r="Z64" s="437"/>
      <c r="AA64" s="437"/>
      <c r="AB64" s="437"/>
      <c r="AC64" s="437"/>
      <c r="AD64" s="437"/>
      <c r="AE64" s="437"/>
      <c r="AF64" s="437"/>
      <c r="AG64" s="437"/>
      <c r="AH64" s="437"/>
      <c r="AI64" s="437"/>
      <c r="AJ64" s="437"/>
      <c r="AK64" s="437"/>
      <c r="AL64" s="437"/>
      <c r="AM64" s="437"/>
      <c r="AN64" s="437"/>
      <c r="AO64" s="437"/>
    </row>
    <row r="65" spans="1:41" s="454" customFormat="1">
      <c r="A65" s="432" t="s">
        <v>87</v>
      </c>
      <c r="B65" s="958"/>
      <c r="C65" s="1009"/>
      <c r="D65" s="432" t="s">
        <v>85</v>
      </c>
      <c r="E65" s="432" t="s">
        <v>87</v>
      </c>
      <c r="F65" s="433">
        <v>2972.9</v>
      </c>
      <c r="G65" s="434">
        <v>25.629999160766602</v>
      </c>
      <c r="H65" s="434">
        <v>27.4699993133544</v>
      </c>
      <c r="I65" s="434">
        <v>38.770000457763601</v>
      </c>
      <c r="J65" s="434">
        <v>2.3396327637113901</v>
      </c>
      <c r="K65" s="434">
        <v>0.22186629999999999</v>
      </c>
      <c r="L65" s="434">
        <v>2.8034271364665</v>
      </c>
      <c r="M65" s="434">
        <v>2.7378372366749502</v>
      </c>
      <c r="N65" s="435">
        <v>0.19214519999999999</v>
      </c>
      <c r="O65" s="432" t="s">
        <v>70</v>
      </c>
      <c r="P65" s="436" t="s">
        <v>114</v>
      </c>
      <c r="Q65" s="93" t="s">
        <v>171</v>
      </c>
      <c r="R65" s="103" t="s">
        <v>92</v>
      </c>
      <c r="S65" s="444">
        <v>14.07397416299491</v>
      </c>
      <c r="T65" s="439">
        <v>3.5117666666666665</v>
      </c>
      <c r="U65" s="439">
        <v>5.0799166666666666</v>
      </c>
      <c r="V65" s="439">
        <v>4.7232666666666665</v>
      </c>
      <c r="W65" s="440"/>
      <c r="X65" s="440"/>
      <c r="Y65" s="440"/>
      <c r="Z65" s="437"/>
      <c r="AA65" s="437"/>
      <c r="AB65" s="437"/>
      <c r="AC65" s="437"/>
      <c r="AD65" s="437"/>
      <c r="AE65" s="437"/>
      <c r="AF65" s="437"/>
      <c r="AG65" s="437"/>
      <c r="AH65" s="437"/>
      <c r="AI65" s="437"/>
      <c r="AJ65" s="437"/>
      <c r="AK65" s="437"/>
      <c r="AL65" s="437"/>
      <c r="AM65" s="437"/>
      <c r="AN65" s="437"/>
      <c r="AO65" s="437"/>
    </row>
    <row r="66" spans="1:41" s="454" customFormat="1" ht="16" thickBot="1">
      <c r="A66" s="465" t="s">
        <v>88</v>
      </c>
      <c r="B66" s="959"/>
      <c r="C66" s="1010"/>
      <c r="D66" s="465" t="s">
        <v>85</v>
      </c>
      <c r="E66" s="465" t="s">
        <v>88</v>
      </c>
      <c r="F66" s="466">
        <v>2972.99</v>
      </c>
      <c r="G66" s="467">
        <v>25.659999847412099</v>
      </c>
      <c r="H66" s="467">
        <v>28.459999084472599</v>
      </c>
      <c r="I66" s="467">
        <v>39.720001220703097</v>
      </c>
      <c r="J66" s="467">
        <v>3.6159411636604002</v>
      </c>
      <c r="K66" s="467">
        <v>0.44025760000000003</v>
      </c>
      <c r="L66" s="467">
        <v>2.80328081146784</v>
      </c>
      <c r="M66" s="467">
        <v>2.7019158266729799</v>
      </c>
      <c r="N66" s="468">
        <v>0.37345020000000001</v>
      </c>
      <c r="O66" s="465" t="s">
        <v>71</v>
      </c>
      <c r="P66" s="436" t="s">
        <v>114</v>
      </c>
      <c r="Q66" s="137" t="s">
        <v>171</v>
      </c>
      <c r="R66" s="138" t="s">
        <v>92</v>
      </c>
      <c r="S66" s="476">
        <v>14.929216856195323</v>
      </c>
      <c r="T66" s="471">
        <v>3.2707333333333333</v>
      </c>
      <c r="U66" s="471">
        <v>5.1306166666666675</v>
      </c>
      <c r="V66" s="471">
        <v>4.1340166666666667</v>
      </c>
      <c r="W66" s="472"/>
      <c r="X66" s="472"/>
      <c r="Y66" s="472"/>
      <c r="Z66" s="469"/>
      <c r="AA66" s="469"/>
      <c r="AB66" s="469"/>
      <c r="AC66" s="469"/>
      <c r="AD66" s="469"/>
      <c r="AE66" s="469"/>
      <c r="AF66" s="469"/>
      <c r="AG66" s="469"/>
      <c r="AH66" s="469"/>
      <c r="AI66" s="469"/>
      <c r="AJ66" s="469"/>
      <c r="AK66" s="469"/>
      <c r="AL66" s="469"/>
      <c r="AM66" s="469"/>
      <c r="AN66" s="469"/>
      <c r="AO66" s="469"/>
    </row>
    <row r="68" spans="1:41">
      <c r="A68" s="134"/>
      <c r="B68" t="s">
        <v>225</v>
      </c>
    </row>
    <row r="70" spans="1:41">
      <c r="A70" t="s">
        <v>227</v>
      </c>
      <c r="B70" t="e">
        <f>CORREL(#REF!,#REF!)</f>
        <v>#REF!</v>
      </c>
    </row>
    <row r="71" spans="1:41">
      <c r="A71" t="s">
        <v>228</v>
      </c>
      <c r="B71" t="e">
        <f>CORREL(#REF!,#REF!)</f>
        <v>#REF!</v>
      </c>
    </row>
    <row r="72" spans="1:41">
      <c r="A72" t="s">
        <v>229</v>
      </c>
      <c r="B72" t="e">
        <f>CORREL(#REF!,#REF!)</f>
        <v>#REF!</v>
      </c>
    </row>
    <row r="73" spans="1:41">
      <c r="B73" t="e">
        <f>CORREL(#REF!,#REF!)</f>
        <v>#REF!</v>
      </c>
    </row>
    <row r="75" spans="1:41">
      <c r="B75">
        <v>0.60691502809067843</v>
      </c>
    </row>
    <row r="76" spans="1:41">
      <c r="B76">
        <v>0.67922881870823526</v>
      </c>
    </row>
    <row r="77" spans="1:41">
      <c r="B77">
        <v>0.95865362323912595</v>
      </c>
    </row>
    <row r="78" spans="1:41">
      <c r="B78">
        <v>0.7565268797958915</v>
      </c>
    </row>
  </sheetData>
  <mergeCells count="9">
    <mergeCell ref="A1:N1"/>
    <mergeCell ref="P1:AO1"/>
    <mergeCell ref="A2:N3"/>
    <mergeCell ref="P2:R3"/>
    <mergeCell ref="B5:B66"/>
    <mergeCell ref="C5:C7"/>
    <mergeCell ref="C8:C38"/>
    <mergeCell ref="C39:C63"/>
    <mergeCell ref="C64:C66"/>
  </mergeCells>
  <conditionalFormatting sqref="AA14:AC54">
    <cfRule type="cellIs" dxfId="1" priority="1" operator="lessThan">
      <formula>5</formula>
    </cfRule>
    <cfRule type="cellIs" dxfId="0" priority="2" operator="lessThan">
      <formula>0.05</formula>
    </cfRule>
  </conditionalFormatting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F59815-9121-FE49-B03C-2E3985853FCB}">
  <dimension ref="A1:D18"/>
  <sheetViews>
    <sheetView workbookViewId="0">
      <selection sqref="A1:D18"/>
    </sheetView>
  </sheetViews>
  <sheetFormatPr baseColWidth="10" defaultRowHeight="15"/>
  <sheetData>
    <row r="1" spans="1:4">
      <c r="A1" s="611">
        <v>10.473911870044446</v>
      </c>
      <c r="B1" s="612">
        <v>2.7767166666666667</v>
      </c>
      <c r="C1" s="612">
        <v>4.1091999999999995</v>
      </c>
      <c r="D1" s="612">
        <v>3.4415166666666663</v>
      </c>
    </row>
    <row r="2" spans="1:4">
      <c r="A2" s="316">
        <v>10.738858398161378</v>
      </c>
      <c r="B2" s="310">
        <v>3.0029999999999983</v>
      </c>
      <c r="C2" s="310">
        <v>4.3779166666666667</v>
      </c>
      <c r="D2" s="310">
        <v>3.7389666666666663</v>
      </c>
    </row>
    <row r="3" spans="1:4">
      <c r="A3" s="311">
        <v>2.7345998848589699</v>
      </c>
      <c r="B3" s="310">
        <v>3.2986666666666666</v>
      </c>
      <c r="C3" s="310">
        <v>3.9135333333333331</v>
      </c>
      <c r="D3" s="310">
        <v>3.7200833333333332</v>
      </c>
    </row>
    <row r="4" spans="1:4">
      <c r="A4" s="311">
        <v>3.4618672926719851</v>
      </c>
      <c r="B4" s="310">
        <v>3.2876000000000003</v>
      </c>
      <c r="C4" s="310">
        <v>4.2732833333333335</v>
      </c>
      <c r="D4" s="310">
        <v>3.8699333333333334</v>
      </c>
    </row>
    <row r="5" spans="1:4">
      <c r="A5" s="311">
        <v>9.3179832451046014</v>
      </c>
      <c r="B5" s="310">
        <v>3.1079166666666667</v>
      </c>
      <c r="C5" s="310">
        <v>4.33</v>
      </c>
      <c r="D5" s="310">
        <v>3.7493999999999996</v>
      </c>
    </row>
    <row r="6" spans="1:4">
      <c r="A6" s="311">
        <v>3.9378486750348509</v>
      </c>
      <c r="B6" s="310">
        <v>3.1905000000000001</v>
      </c>
      <c r="C6" s="310">
        <v>4.2846166666666665</v>
      </c>
      <c r="D6" s="310">
        <v>3.7939166666666666</v>
      </c>
    </row>
    <row r="7" spans="1:4">
      <c r="A7" s="316">
        <v>12.112464638300304</v>
      </c>
      <c r="B7" s="310">
        <v>2.6324166666666668</v>
      </c>
      <c r="C7" s="310">
        <v>3.7329500000000002</v>
      </c>
      <c r="D7" s="310">
        <v>3.3046500000000005</v>
      </c>
    </row>
    <row r="8" spans="1:4">
      <c r="A8" s="316">
        <v>10.617980534721768</v>
      </c>
      <c r="B8" s="310">
        <v>2.9694833333333337</v>
      </c>
      <c r="C8" s="310">
        <v>4.434333333333333</v>
      </c>
      <c r="D8" s="310">
        <v>3.7055333333333338</v>
      </c>
    </row>
    <row r="9" spans="1:4">
      <c r="A9" s="316">
        <v>10.20831999772404</v>
      </c>
      <c r="B9" s="310">
        <v>2.9045166666666669</v>
      </c>
      <c r="C9" s="310">
        <v>4.1959666666666671</v>
      </c>
      <c r="D9" s="310">
        <v>3.8838000000000004</v>
      </c>
    </row>
    <row r="10" spans="1:4">
      <c r="A10" s="311">
        <v>8.0966920760731007</v>
      </c>
      <c r="B10" s="310">
        <v>3.0279333333333334</v>
      </c>
      <c r="C10" s="310">
        <v>4.2289166666666667</v>
      </c>
      <c r="D10" s="310">
        <v>3.7621833333333332</v>
      </c>
    </row>
    <row r="11" spans="1:4">
      <c r="A11" s="311">
        <v>5.1415164605987913</v>
      </c>
      <c r="B11" s="310">
        <v>3.2492999999999999</v>
      </c>
      <c r="C11" s="310">
        <v>4.2978666666666667</v>
      </c>
      <c r="D11" s="310">
        <v>4.0041166666666665</v>
      </c>
    </row>
    <row r="12" spans="1:4">
      <c r="A12" s="311">
        <v>3.8828135135341455</v>
      </c>
      <c r="B12" s="310">
        <v>3.0970500000000003</v>
      </c>
      <c r="C12" s="310">
        <v>4.0525000000000002</v>
      </c>
      <c r="D12" s="310">
        <v>3.971716666666667</v>
      </c>
    </row>
    <row r="13" spans="1:4">
      <c r="A13" s="311">
        <v>4.9830336758981026</v>
      </c>
      <c r="B13" s="310">
        <v>3.1890333333333336</v>
      </c>
      <c r="C13" s="310">
        <v>4.0059500000000003</v>
      </c>
      <c r="D13" s="310">
        <v>3.8686833333333333</v>
      </c>
    </row>
    <row r="14" spans="1:4">
      <c r="A14" s="311">
        <v>5.7395725725505722</v>
      </c>
      <c r="B14" s="310">
        <v>3.0880999999999998</v>
      </c>
      <c r="C14" s="310">
        <v>4.0598833333333335</v>
      </c>
      <c r="D14" s="310">
        <v>3.9169666666666667</v>
      </c>
    </row>
    <row r="15" spans="1:4">
      <c r="A15" s="316">
        <v>8.5219093683422393</v>
      </c>
      <c r="B15" s="310">
        <v>2.899116666666667</v>
      </c>
      <c r="C15" s="310">
        <v>4.3787833333333328</v>
      </c>
      <c r="D15" s="310">
        <v>3.6229499999999994</v>
      </c>
    </row>
    <row r="16" spans="1:4">
      <c r="A16" s="316">
        <v>8.4990001176332619</v>
      </c>
      <c r="B16" s="310">
        <v>3.0752833333333331</v>
      </c>
      <c r="C16" s="310">
        <v>4.1823375</v>
      </c>
      <c r="D16" s="310">
        <v>4.0154833333333331</v>
      </c>
    </row>
    <row r="17" spans="1:4">
      <c r="A17" s="311">
        <v>8.4276832827065125</v>
      </c>
      <c r="B17" s="310">
        <v>3.0248166666666667</v>
      </c>
      <c r="C17" s="310">
        <v>4.3913666666666664</v>
      </c>
      <c r="D17" s="310">
        <v>3.8150333333333335</v>
      </c>
    </row>
    <row r="18" spans="1:4" ht="16" thickBot="1">
      <c r="A18" s="618">
        <v>8.2785016987055524</v>
      </c>
      <c r="B18" s="619">
        <v>2.9003499999999995</v>
      </c>
      <c r="C18" s="619">
        <v>4.4233333333333329</v>
      </c>
      <c r="D18" s="310">
        <v>3.5418500000000002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25</vt:i4>
      </vt:variant>
    </vt:vector>
  </HeadingPairs>
  <TitlesOfParts>
    <vt:vector size="25" baseType="lpstr">
      <vt:lpstr>Physical properties</vt:lpstr>
      <vt:lpstr>CT-scan</vt:lpstr>
      <vt:lpstr>FIG</vt:lpstr>
      <vt:lpstr>FIG FOR PRESENTATION</vt:lpstr>
      <vt:lpstr>MODELLING</vt:lpstr>
      <vt:lpstr>XRF</vt:lpstr>
      <vt:lpstr>Density - Depth</vt:lpstr>
      <vt:lpstr>FIG (2)</vt:lpstr>
      <vt:lpstr>Лист8</vt:lpstr>
      <vt:lpstr>Physical properties (2)</vt:lpstr>
      <vt:lpstr>Fsp-Qz(a)</vt:lpstr>
      <vt:lpstr>Fsp-Qz(b)</vt:lpstr>
      <vt:lpstr>Fsp-Qz(c)</vt:lpstr>
      <vt:lpstr>Qz(a)</vt:lpstr>
      <vt:lpstr>Qz(b)</vt:lpstr>
      <vt:lpstr>Basalt</vt:lpstr>
      <vt:lpstr>Gabbro</vt:lpstr>
      <vt:lpstr>Лист14</vt:lpstr>
      <vt:lpstr>C fsp-qz 2</vt:lpstr>
      <vt:lpstr>C fsp-qz 1 </vt:lpstr>
      <vt:lpstr>C fsp-qz 3</vt:lpstr>
      <vt:lpstr>C qz a</vt:lpstr>
      <vt:lpstr>C qz b</vt:lpstr>
      <vt:lpstr>C basalt</vt:lpstr>
      <vt:lpstr>C gabro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2024-01-22T20:01:44Z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2023-02-12T11:34:13Z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a8daea1f-402f-49da-8746-8e34c1fce63a</vt:lpwstr>
  </property>
  <property fmtid="{D5CDD505-2E9C-101B-9397-08002B2CF9AE}" pid="7" name="MSIP_Label_defa4170-0d19-0005-0004-bc88714345d2_ActionId">
    <vt:lpwstr>adc32da2-6551-4eec-b624-ed477a9e8e0e</vt:lpwstr>
  </property>
  <property fmtid="{D5CDD505-2E9C-101B-9397-08002B2CF9AE}" pid="8" name="MSIP_Label_defa4170-0d19-0005-0004-bc88714345d2_ContentBits">
    <vt:lpwstr>0</vt:lpwstr>
  </property>
</Properties>
</file>